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lients\1079\107\"/>
    </mc:Choice>
  </mc:AlternateContent>
  <xr:revisionPtr revIDLastSave="0" documentId="8_{2FF1EE04-4CA5-4313-AF42-C2F378370F1C}" xr6:coauthVersionLast="45" xr6:coauthVersionMax="45" xr10:uidLastSave="{00000000-0000-0000-0000-000000000000}"/>
  <bookViews>
    <workbookView xWindow="-108" yWindow="-108" windowWidth="23256" windowHeight="14016" xr2:uid="{420AC56E-601A-4B8D-9627-D66B54995FEA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Input'!$A$1:$H$39</definedName>
    <definedName name="_xlnm.Print_Area" localSheetId="2">'Financial Input'!$A$1:$P$88</definedName>
    <definedName name="_xlnm.Print_Area" localSheetId="0">Summary!$A$1:$X$39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5" i="5" l="1"/>
  <c r="G85" i="5"/>
  <c r="O17" i="5"/>
  <c r="O20" i="5"/>
  <c r="O33" i="5"/>
  <c r="O36" i="5"/>
  <c r="G53" i="5"/>
  <c r="G56" i="5"/>
  <c r="G69" i="5"/>
  <c r="G72" i="5"/>
  <c r="G44" i="5"/>
  <c r="O8" i="5"/>
  <c r="G60" i="5"/>
  <c r="O24" i="5"/>
  <c r="G66" i="5" l="1"/>
  <c r="G63" i="5"/>
  <c r="G47" i="5"/>
  <c r="G50" i="5"/>
  <c r="O27" i="5" l="1"/>
  <c r="O11" i="5"/>
  <c r="O30" i="5" l="1"/>
  <c r="O14" i="5"/>
  <c r="B28" i="3" l="1"/>
  <c r="B14" i="3"/>
  <c r="A52" i="4"/>
  <c r="B87" i="4"/>
  <c r="C87" i="4"/>
  <c r="B88" i="4"/>
  <c r="C88" i="4"/>
  <c r="B89" i="4"/>
  <c r="C89" i="4"/>
  <c r="B90" i="4"/>
  <c r="C90" i="4"/>
  <c r="B91" i="4"/>
  <c r="C91" i="4"/>
  <c r="B92" i="4"/>
  <c r="C92" i="4"/>
  <c r="C86" i="4"/>
  <c r="B8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76" i="4"/>
  <c r="C77" i="4"/>
  <c r="C78" i="4"/>
  <c r="C79" i="4"/>
  <c r="C80" i="4"/>
  <c r="C81" i="4"/>
  <c r="C75" i="4"/>
  <c r="B76" i="4"/>
  <c r="B77" i="4"/>
  <c r="B78" i="4"/>
  <c r="B79" i="4"/>
  <c r="B80" i="4"/>
  <c r="B81" i="4"/>
  <c r="B75" i="4"/>
  <c r="C5" i="3"/>
  <c r="B35" i="4" l="1"/>
  <c r="A84" i="4" l="1"/>
  <c r="B34" i="4" s="1"/>
  <c r="A73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5" i="4"/>
  <c r="D92" i="4"/>
  <c r="D91" i="4"/>
  <c r="D88" i="4"/>
  <c r="D87" i="4"/>
  <c r="D90" i="4"/>
  <c r="D86" i="4"/>
  <c r="D89" i="4"/>
  <c r="D78" i="4"/>
  <c r="D64" i="4"/>
  <c r="D81" i="4"/>
  <c r="D77" i="4"/>
  <c r="D80" i="4"/>
  <c r="D76" i="4"/>
  <c r="D79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sharedStrings.xml><?xml version="1.0" encoding="utf-8"?>
<sst xmlns="http://schemas.openxmlformats.org/spreadsheetml/2006/main" count="254" uniqueCount="55">
  <si>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</si>
  <si>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</si>
  <si>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</si>
  <si>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</si>
  <si>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</si>
  <si>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</si>
  <si>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</si>
  <si>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</si>
  <si>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</si>
  <si>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</si>
  <si>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</si>
  <si>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</si>
  <si>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</si>
  <si>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</si>
  <si>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</si>
  <si>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</si>
  <si>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</si>
  <si>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</si>
  <si>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</si>
  <si>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</si>
  <si>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</si>
  <si>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</si>
  <si>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</si>
  <si>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</si>
  <si>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</si>
  <si>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</si>
  <si>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</si>
  <si>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</si>
  <si>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</si>
  <si>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</si>
  <si>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</si>
  <si>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</si>
  <si>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</si>
  <si>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</si>
  <si>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</si>
  <si>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</si>
  <si>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</si>
  <si>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</si>
  <si>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</si>
  <si>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</si>
  <si>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</si>
  <si>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</si>
  <si>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</si>
  <si>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</si>
  <si>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</si>
  <si>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</si>
  <si>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PAWTUCKET WATER SUPPLY BOARD</t>
  </si>
  <si>
    <t>60-90 days</t>
  </si>
  <si>
    <t>not available</t>
  </si>
  <si>
    <t>Select Produced Water Units:</t>
  </si>
  <si>
    <t>BILLING SYSTEM</t>
  </si>
  <si>
    <t>This Year</t>
  </si>
  <si>
    <t>(Last Year)</t>
  </si>
  <si>
    <t xml:space="preserve"> (Last Year)</t>
  </si>
  <si>
    <t>Prior 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</si>
</sst>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16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202.92</c:v>
                </c:pt>
                <c:pt idx="1">
                  <c:v>218.89</c:v>
                </c:pt>
                <c:pt idx="2">
                  <c:v>226.62</c:v>
                </c:pt>
                <c:pt idx="3">
                  <c:v>270.85000000000002</c:v>
                </c:pt>
                <c:pt idx="4">
                  <c:v>263.67</c:v>
                </c:pt>
                <c:pt idx="5">
                  <c:v>314.55</c:v>
                </c:pt>
                <c:pt idx="6">
                  <c:v>311.17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189.14</c:v>
                </c:pt>
                <c:pt idx="1">
                  <c:v>218.9</c:v>
                </c:pt>
                <c:pt idx="2">
                  <c:v>201.4</c:v>
                </c:pt>
                <c:pt idx="3">
                  <c:v>241.3</c:v>
                </c:pt>
                <c:pt idx="4">
                  <c:v>318.89999999999998</c:v>
                </c:pt>
                <c:pt idx="5">
                  <c:v>345.4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132905</c:v>
                </c:pt>
                <c:pt idx="1">
                  <c:v>146212</c:v>
                </c:pt>
                <c:pt idx="2">
                  <c:v>140621</c:v>
                </c:pt>
                <c:pt idx="3">
                  <c:v>162790</c:v>
                </c:pt>
                <c:pt idx="4">
                  <c:v>194665</c:v>
                </c:pt>
                <c:pt idx="5">
                  <c:v>194086</c:v>
                </c:pt>
                <c:pt idx="6">
                  <c:v>209888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133616</c:v>
                </c:pt>
                <c:pt idx="1">
                  <c:v>146882</c:v>
                </c:pt>
                <c:pt idx="2">
                  <c:v>154955</c:v>
                </c:pt>
                <c:pt idx="3">
                  <c:v>179419</c:v>
                </c:pt>
                <c:pt idx="4">
                  <c:v>205078</c:v>
                </c:pt>
                <c:pt idx="5">
                  <c:v>229973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Summary!$A$73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38439</c:v>
                </c:pt>
                <c:pt idx="1">
                  <c:v>41545</c:v>
                </c:pt>
                <c:pt idx="2">
                  <c:v>39390</c:v>
                </c:pt>
                <c:pt idx="3">
                  <c:v>46068</c:v>
                </c:pt>
                <c:pt idx="4">
                  <c:v>52164</c:v>
                </c:pt>
                <c:pt idx="5">
                  <c:v>52094</c:v>
                </c:pt>
                <c:pt idx="6">
                  <c:v>59449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36720</c:v>
                </c:pt>
                <c:pt idx="1">
                  <c:v>33872</c:v>
                </c:pt>
                <c:pt idx="2">
                  <c:v>28794</c:v>
                </c:pt>
                <c:pt idx="3">
                  <c:v>33923</c:v>
                </c:pt>
                <c:pt idx="4">
                  <c:v>42862</c:v>
                </c:pt>
                <c:pt idx="5">
                  <c:v>55350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7328</c:v>
                </c:pt>
                <c:pt idx="1">
                  <c:v>6673</c:v>
                </c:pt>
                <c:pt idx="2">
                  <c:v>9201</c:v>
                </c:pt>
                <c:pt idx="3">
                  <c:v>12299</c:v>
                </c:pt>
                <c:pt idx="4">
                  <c:v>49180</c:v>
                </c:pt>
                <c:pt idx="5">
                  <c:v>48620</c:v>
                </c:pt>
                <c:pt idx="6">
                  <c:v>48323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5662</c:v>
                </c:pt>
                <c:pt idx="1">
                  <c:v>8964</c:v>
                </c:pt>
                <c:pt idx="2">
                  <c:v>5557</c:v>
                </c:pt>
                <c:pt idx="3">
                  <c:v>22105</c:v>
                </c:pt>
                <c:pt idx="4">
                  <c:v>56817</c:v>
                </c:pt>
                <c:pt idx="5">
                  <c:v>76109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618065</xdr:colOff>
      <xdr:row>3</xdr:row>
      <xdr:rowOff>11650</xdr:rowOff>
    </xdr:from>
    <xdr:to>
      <xdr:col>23</xdr:col>
      <xdr:colOff>311679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11642</xdr:colOff>
      <xdr:row>18</xdr:row>
      <xdr:rowOff>163520</xdr:rowOff>
    </xdr:from>
    <xdr:to>
      <xdr:col>6</xdr:col>
      <xdr:colOff>539750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560917</xdr:colOff>
      <xdr:row>18</xdr:row>
      <xdr:rowOff>163520</xdr:rowOff>
    </xdr:from>
    <xdr:to>
      <xdr:col>15</xdr:col>
      <xdr:colOff>391584</xdr:colOff>
      <xdr:row>29</xdr:row>
      <xdr:rowOff>163520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407461</xdr:colOff>
      <xdr:row>19</xdr:row>
      <xdr:rowOff>4771</xdr:rowOff>
    </xdr:from>
    <xdr:to>
      <xdr:col>23</xdr:col>
      <xdr:colOff>310092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dimension ref="A1:BC92"/>
  <sheetViews>
    <sheetView tabSelected="1" zoomScale="90" zoomScaleNormal="90" zoomScaleSheetLayoutView="90" workbookViewId="0">
      <selection activeCell="Y2" sqref="Y2"/>
    </sheetView>
  </sheetViews>
  <sheetFormatPr defaultRowHeight="14.4" x14ac:dyDescent="0.3"/>
  <cols>
    <col min="1" max="1" width="9.33203125" customWidth="1"/>
    <col min="2" max="2" width="17.6640625" bestFit="1" customWidth="1"/>
    <col min="3" max="3" width="12.6640625" customWidth="1"/>
    <col min="4" max="4" width="9.5546875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9.5546875" customWidth="1"/>
    <col min="14" max="14" width="9.5546875" style="9" customWidth="1"/>
    <col min="15" max="15" width="1" style="9" customWidth="1"/>
    <col min="16" max="16" width="9.5546875" customWidth="1"/>
    <col min="17" max="17" width="9.5546875" style="9" customWidth="1"/>
    <col min="18" max="18" width="1" style="9" customWidth="1"/>
    <col min="19" max="19" width="9.5546875" customWidth="1"/>
    <col min="20" max="20" width="9.5546875" style="9" customWidth="1"/>
    <col min="21" max="21" width="1" style="9" customWidth="1"/>
    <col min="22" max="23" width="9.5546875" customWidth="1"/>
    <col min="24" max="24" width="4.6640625" customWidth="1"/>
  </cols>
  <sheetData>
    <row r="1" spans="1:55" ht="65.25" customHeight="1" x14ac:dyDescent="1.4">
      <c r="A1" s="56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0"/>
      <c r="Z1" s="5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1"/>
      <c r="B2" s="53" t="s">
        <v>46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9"/>
      <c r="B3" s="52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9"/>
      <c r="B31" s="13" t="s">
        <v>22</v>
      </c>
      <c r="C31" s="11"/>
      <c r="D31" s="58" t="s">
        <v>8</v>
      </c>
      <c r="E31" s="58"/>
      <c r="F31" s="16"/>
      <c r="G31" s="58" t="s">
        <v>9</v>
      </c>
      <c r="H31" s="58"/>
      <c r="I31" s="16"/>
      <c r="J31" s="58" t="s">
        <v>10</v>
      </c>
      <c r="K31" s="58"/>
      <c r="L31" s="16"/>
      <c r="M31" s="58" t="s">
        <v>2</v>
      </c>
      <c r="N31" s="58"/>
      <c r="O31" s="16"/>
      <c r="P31" s="58" t="s">
        <v>11</v>
      </c>
      <c r="Q31" s="58"/>
      <c r="R31" s="16"/>
      <c r="S31" s="58" t="s">
        <v>12</v>
      </c>
      <c r="T31" s="58"/>
      <c r="U31" s="16"/>
      <c r="V31" s="58" t="s">
        <v>13</v>
      </c>
      <c r="W31" s="58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9"/>
      <c r="B32" s="12" t="str">
        <f>A62</f>
        <v>Residential Demand (Kgal)</v>
      </c>
      <c r="C32" s="11"/>
      <c r="D32" s="15">
        <f>C64</f>
        <v>132905</v>
      </c>
      <c r="E32" s="14">
        <f>B64</f>
        <v>133616</v>
      </c>
      <c r="G32" s="15">
        <f>C65</f>
        <v>146212</v>
      </c>
      <c r="H32" s="14">
        <f>B65</f>
        <v>146882</v>
      </c>
      <c r="J32" s="15">
        <f>C66</f>
        <v>140621</v>
      </c>
      <c r="K32" s="14">
        <f>B66</f>
        <v>154955</v>
      </c>
      <c r="M32" s="15">
        <f>C67</f>
        <v>162790</v>
      </c>
      <c r="N32" s="14">
        <f>B67</f>
        <v>179419</v>
      </c>
      <c r="P32" s="15">
        <f>C68</f>
        <v>194665</v>
      </c>
      <c r="Q32" s="14">
        <f>B68</f>
        <v>205078</v>
      </c>
      <c r="S32" s="15">
        <f>C69</f>
        <v>194086</v>
      </c>
      <c r="T32" s="14">
        <f>B69</f>
        <v>229973</v>
      </c>
      <c r="V32" s="15">
        <f>C70</f>
        <v>209888</v>
      </c>
      <c r="W32" s="14">
        <f>B70</f>
        <v>0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9"/>
      <c r="B33" s="12" t="str">
        <f>A73</f>
        <v>Non-Residential Demand (Kgal)</v>
      </c>
      <c r="C33" s="11"/>
      <c r="D33" s="15">
        <f>C75</f>
        <v>38439</v>
      </c>
      <c r="E33" s="14">
        <f>B75</f>
        <v>36720</v>
      </c>
      <c r="G33" s="15">
        <f>C76</f>
        <v>41545</v>
      </c>
      <c r="H33" s="14">
        <f>B76</f>
        <v>33872</v>
      </c>
      <c r="J33" s="15">
        <f>C77</f>
        <v>39390</v>
      </c>
      <c r="K33" s="14">
        <f>B77</f>
        <v>28794</v>
      </c>
      <c r="M33" s="15">
        <f>C78</f>
        <v>46068</v>
      </c>
      <c r="N33" s="14">
        <f>B78</f>
        <v>33923</v>
      </c>
      <c r="P33" s="15">
        <f>C79</f>
        <v>52164</v>
      </c>
      <c r="Q33" s="14">
        <f>B79</f>
        <v>42862</v>
      </c>
      <c r="S33" s="15">
        <f>C80</f>
        <v>52094</v>
      </c>
      <c r="T33" s="14">
        <f>B80</f>
        <v>55350</v>
      </c>
      <c r="V33" s="15">
        <f>C81</f>
        <v>59449</v>
      </c>
      <c r="W33" s="14">
        <f>B81</f>
        <v>0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9"/>
      <c r="B34" s="12" t="str">
        <f>A84</f>
        <v>Wholesale Demand (Kgal)</v>
      </c>
      <c r="C34" s="11"/>
      <c r="D34" s="15">
        <f>C86</f>
        <v>7328</v>
      </c>
      <c r="E34" s="14">
        <f>B86</f>
        <v>5662</v>
      </c>
      <c r="G34" s="15">
        <f>C87</f>
        <v>6673</v>
      </c>
      <c r="H34" s="14">
        <f>B87</f>
        <v>8964</v>
      </c>
      <c r="J34" s="15">
        <f>C88</f>
        <v>9201</v>
      </c>
      <c r="K34" s="14">
        <f>B88</f>
        <v>5557</v>
      </c>
      <c r="M34" s="15">
        <f>C89</f>
        <v>12299</v>
      </c>
      <c r="N34" s="14">
        <f>B89</f>
        <v>22105</v>
      </c>
      <c r="P34" s="15">
        <f>C90</f>
        <v>49180</v>
      </c>
      <c r="Q34" s="14">
        <f>B90</f>
        <v>56817</v>
      </c>
      <c r="S34" s="15">
        <f>C91</f>
        <v>48620</v>
      </c>
      <c r="T34" s="14">
        <f>B91</f>
        <v>76109</v>
      </c>
      <c r="V34" s="15">
        <f>C92</f>
        <v>48323</v>
      </c>
      <c r="W34" s="14">
        <f>B92</f>
        <v>0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9"/>
      <c r="B35" s="12" t="str">
        <f>"Total Demand ("&amp;'Demand Input'!$C$9&amp;")"</f>
        <v>Total Demand (Kgal)</v>
      </c>
      <c r="C35" s="11"/>
      <c r="D35" s="15">
        <f>SUM(D32:D34)</f>
        <v>178672</v>
      </c>
      <c r="E35" s="14">
        <f>SUM(E32:E34)</f>
        <v>175998</v>
      </c>
      <c r="G35" s="15">
        <f>SUM(G32:G34)</f>
        <v>194430</v>
      </c>
      <c r="H35" s="14">
        <f>SUM(H32:H34)</f>
        <v>189718</v>
      </c>
      <c r="J35" s="15">
        <f>SUM(J32:J34)</f>
        <v>189212</v>
      </c>
      <c r="K35" s="14">
        <f>SUM(K32:K34)</f>
        <v>189306</v>
      </c>
      <c r="M35" s="15">
        <f>SUM(M32:M34)</f>
        <v>221157</v>
      </c>
      <c r="N35" s="14">
        <f>SUM(N32:N34)</f>
        <v>235447</v>
      </c>
      <c r="P35" s="15">
        <f>SUM(P32:P34)</f>
        <v>296009</v>
      </c>
      <c r="Q35" s="14">
        <f>SUM(Q32:Q34)</f>
        <v>304757</v>
      </c>
      <c r="S35" s="15">
        <f>SUM(S32:S34)</f>
        <v>294800</v>
      </c>
      <c r="T35" s="14">
        <f>SUM(T32:T34)</f>
        <v>361432</v>
      </c>
      <c r="V35" s="15">
        <f>SUM(V32:V34)</f>
        <v>317660</v>
      </c>
      <c r="W35" s="14">
        <f>SUM(W32:W34)</f>
        <v>0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9"/>
      <c r="B36" s="12" t="s">
        <v>14</v>
      </c>
      <c r="C36" s="11"/>
      <c r="D36" s="57">
        <f>E35/D35-1</f>
        <v>-1.4965971165039837E-2</v>
      </c>
      <c r="E36" s="57"/>
      <c r="F36" s="19"/>
      <c r="G36" s="57">
        <f>H35/G35-1</f>
        <v>-2.4234943167206757E-2</v>
      </c>
      <c r="H36" s="57"/>
      <c r="I36" s="19"/>
      <c r="J36" s="57">
        <f>K35/J35-1</f>
        <v>4.9679724330387032E-4</v>
      </c>
      <c r="K36" s="57"/>
      <c r="L36" s="19"/>
      <c r="M36" s="57">
        <f>N35/M35-1</f>
        <v>6.4614730711666457E-2</v>
      </c>
      <c r="N36" s="57"/>
      <c r="O36" s="19"/>
      <c r="P36" s="57">
        <f>Q35/P35-1</f>
        <v>2.9553155478380777E-2</v>
      </c>
      <c r="Q36" s="57"/>
      <c r="R36" s="19"/>
      <c r="S36" s="57">
        <f>T35/S35-1</f>
        <v>0.22602442333785611</v>
      </c>
      <c r="T36" s="57"/>
      <c r="U36" s="19"/>
      <c r="V36" s="57">
        <f>W35/V35-1</f>
        <v>-1</v>
      </c>
      <c r="W36" s="57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3"/>
    <row r="50" spans="1:21" s="9" customFormat="1" x14ac:dyDescent="0.3">
      <c r="A50" s="59" t="s">
        <v>23</v>
      </c>
      <c r="B50" s="59"/>
      <c r="C50" s="59"/>
      <c r="D50" s="59"/>
      <c r="E50" s="59"/>
    </row>
    <row r="51" spans="1:21" s="9" customFormat="1" x14ac:dyDescent="0.3">
      <c r="A51" s="24"/>
      <c r="B51" s="24"/>
      <c r="C51" s="24"/>
      <c r="D51" s="24"/>
      <c r="E51" s="24"/>
    </row>
    <row r="52" spans="1:21" x14ac:dyDescent="0.3">
      <c r="A52" s="7" t="str">
        <f>"Water Produced ("&amp;'Demand Input'!$C$10&amp;")"</f>
        <v>Water Produced (MG)</v>
      </c>
    </row>
    <row r="53" spans="1:21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3">
      <c r="A54" s="1" t="s">
        <v>8</v>
      </c>
      <c r="B54" s="23">
        <f>'Demand Input'!F31</f>
        <v>189.14</v>
      </c>
      <c r="C54" s="23">
        <f>'Demand Input'!D31</f>
        <v>202.92</v>
      </c>
      <c r="D54" s="5">
        <f t="shared" ref="D54:D60" si="0">B54/C54</f>
        <v>0.93209146461659764</v>
      </c>
      <c r="E54" s="5"/>
      <c r="F54" s="5"/>
      <c r="I54" s="5"/>
      <c r="L54" s="5"/>
      <c r="O54" s="5"/>
      <c r="R54" s="5"/>
      <c r="U54" s="5"/>
    </row>
    <row r="55" spans="1:21" x14ac:dyDescent="0.3">
      <c r="A55" s="1" t="s">
        <v>9</v>
      </c>
      <c r="B55" s="23">
        <f>'Demand Input'!F32</f>
        <v>218.9</v>
      </c>
      <c r="C55" s="23">
        <f>'Demand Input'!D32</f>
        <v>218.89</v>
      </c>
      <c r="D55" s="5">
        <f t="shared" si="0"/>
        <v>1.0000456850472841</v>
      </c>
      <c r="E55" s="5"/>
      <c r="F55" s="5"/>
      <c r="I55" s="5"/>
      <c r="L55" s="5"/>
      <c r="O55" s="5"/>
      <c r="R55" s="5"/>
      <c r="U55" s="5"/>
    </row>
    <row r="56" spans="1:21" x14ac:dyDescent="0.3">
      <c r="A56" s="1" t="s">
        <v>10</v>
      </c>
      <c r="B56" s="23">
        <f>'Demand Input'!F33</f>
        <v>201.4</v>
      </c>
      <c r="C56" s="23">
        <f>'Demand Input'!D33</f>
        <v>226.62</v>
      </c>
      <c r="D56" s="5">
        <f t="shared" si="0"/>
        <v>0.888712381960992</v>
      </c>
      <c r="E56" s="5"/>
      <c r="F56" s="5"/>
      <c r="I56" s="5"/>
      <c r="L56" s="5"/>
      <c r="O56" s="5"/>
      <c r="R56" s="5"/>
      <c r="U56" s="5"/>
    </row>
    <row r="57" spans="1:21" x14ac:dyDescent="0.3">
      <c r="A57" s="1" t="s">
        <v>2</v>
      </c>
      <c r="B57" s="23">
        <f>'Demand Input'!F34</f>
        <v>241.3</v>
      </c>
      <c r="C57" s="23">
        <f>'Demand Input'!D34</f>
        <v>270.85000000000002</v>
      </c>
      <c r="D57" s="5">
        <f t="shared" si="0"/>
        <v>0.89089902159867085</v>
      </c>
      <c r="E57" s="5"/>
      <c r="F57" s="5"/>
      <c r="I57" s="5"/>
      <c r="L57" s="5"/>
      <c r="O57" s="5"/>
      <c r="R57" s="5"/>
      <c r="U57" s="5"/>
    </row>
    <row r="58" spans="1:21" x14ac:dyDescent="0.3">
      <c r="A58" s="1" t="s">
        <v>11</v>
      </c>
      <c r="B58" s="23">
        <f>'Demand Input'!F35</f>
        <v>318.89999999999998</v>
      </c>
      <c r="C58" s="23">
        <f>'Demand Input'!D35</f>
        <v>263.67</v>
      </c>
      <c r="D58" s="5">
        <f t="shared" si="0"/>
        <v>1.2094663784275799</v>
      </c>
      <c r="E58" s="5"/>
      <c r="F58" s="5"/>
      <c r="I58" s="5"/>
      <c r="L58" s="5"/>
      <c r="O58" s="5"/>
      <c r="R58" s="5"/>
      <c r="U58" s="5"/>
    </row>
    <row r="59" spans="1:21" x14ac:dyDescent="0.3">
      <c r="A59" s="1" t="s">
        <v>12</v>
      </c>
      <c r="B59" s="23">
        <f>'Demand Input'!F36</f>
        <v>345.4</v>
      </c>
      <c r="C59" s="23">
        <f>'Demand Input'!D36</f>
        <v>314.55</v>
      </c>
      <c r="D59" s="5">
        <f t="shared" si="0"/>
        <v>1.0980766173899219</v>
      </c>
      <c r="E59" s="5"/>
      <c r="F59" s="5"/>
      <c r="I59" s="5"/>
      <c r="L59" s="5"/>
      <c r="O59" s="5"/>
      <c r="R59" s="5"/>
      <c r="U59" s="5"/>
    </row>
    <row r="60" spans="1:21" x14ac:dyDescent="0.3">
      <c r="A60" s="1" t="s">
        <v>13</v>
      </c>
      <c r="B60" s="23">
        <f>'Demand Input'!F37</f>
        <v>0</v>
      </c>
      <c r="C60" s="23">
        <f>'Demand Input'!D37</f>
        <v>311.17</v>
      </c>
      <c r="D60" s="5">
        <f t="shared" si="0"/>
        <v>0</v>
      </c>
      <c r="E60" s="5"/>
      <c r="F60" s="5"/>
      <c r="I60" s="5"/>
      <c r="L60" s="5"/>
      <c r="O60" s="5"/>
      <c r="R60" s="5"/>
      <c r="U60" s="5"/>
    </row>
    <row r="62" spans="1:21" x14ac:dyDescent="0.3">
      <c r="A62" s="7" t="str">
        <f>"Residential Demand ("&amp;'Demand Input'!$C$9&amp;")"</f>
        <v>Residential Demand (Kgal)</v>
      </c>
    </row>
    <row r="63" spans="1:21" x14ac:dyDescent="0.3">
      <c r="A63" s="2" t="s">
        <v>3</v>
      </c>
      <c r="B63" s="3" t="s">
        <v>0</v>
      </c>
      <c r="C63" s="3" t="s">
        <v>1</v>
      </c>
    </row>
    <row r="64" spans="1:21" x14ac:dyDescent="0.3">
      <c r="A64" s="1" t="s">
        <v>8</v>
      </c>
      <c r="B64" s="6">
        <f>'Demand Input'!F18</f>
        <v>133616</v>
      </c>
      <c r="C64" s="6">
        <f>'Demand Input'!B18</f>
        <v>132905</v>
      </c>
      <c r="D64" s="4">
        <f>B64/C64</f>
        <v>1.0053496858658439</v>
      </c>
      <c r="E64" s="4"/>
      <c r="F64" s="4"/>
      <c r="I64" s="4"/>
      <c r="L64" s="4"/>
      <c r="O64" s="4"/>
      <c r="R64" s="4"/>
      <c r="U64" s="4"/>
    </row>
    <row r="65" spans="1:21" x14ac:dyDescent="0.3">
      <c r="A65" s="1" t="s">
        <v>9</v>
      </c>
      <c r="B65" s="6">
        <f>'Demand Input'!F19</f>
        <v>146882</v>
      </c>
      <c r="C65" s="6">
        <f>'Demand Input'!B19</f>
        <v>146212</v>
      </c>
      <c r="D65" s="4">
        <f t="shared" ref="D65:D70" si="1">B65/C65</f>
        <v>1.0045823872185593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10</v>
      </c>
      <c r="B66" s="6">
        <f>'Demand Input'!F20</f>
        <v>154955</v>
      </c>
      <c r="C66" s="6">
        <f>'Demand Input'!B20</f>
        <v>140621</v>
      </c>
      <c r="D66" s="4">
        <f t="shared" si="1"/>
        <v>1.1019335661103249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2</v>
      </c>
      <c r="B67" s="6">
        <f>'Demand Input'!F21</f>
        <v>179419</v>
      </c>
      <c r="C67" s="6">
        <f>'Demand Input'!B21</f>
        <v>162790</v>
      </c>
      <c r="D67" s="4">
        <f t="shared" si="1"/>
        <v>1.1021500092143253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11</v>
      </c>
      <c r="B68" s="6">
        <f>'Demand Input'!F22</f>
        <v>205078</v>
      </c>
      <c r="C68" s="6">
        <f>'Demand Input'!B22</f>
        <v>194665</v>
      </c>
      <c r="D68" s="4">
        <f t="shared" si="1"/>
        <v>1.0534918963347288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12</v>
      </c>
      <c r="B69" s="6">
        <f>'Demand Input'!F23</f>
        <v>229973</v>
      </c>
      <c r="C69" s="6">
        <f>'Demand Input'!B23</f>
        <v>194086</v>
      </c>
      <c r="D69" s="4">
        <f t="shared" si="1"/>
        <v>1.1849025689642736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13</v>
      </c>
      <c r="B70" s="6">
        <f>'Demand Input'!F24</f>
        <v>0</v>
      </c>
      <c r="C70" s="6">
        <f>'Demand Input'!B24</f>
        <v>209888</v>
      </c>
      <c r="D70" s="4">
        <f t="shared" si="1"/>
        <v>0</v>
      </c>
      <c r="E70" s="4"/>
      <c r="F70" s="4"/>
      <c r="I70" s="4"/>
      <c r="L70" s="4"/>
      <c r="O70" s="4"/>
      <c r="R70" s="4"/>
      <c r="U70" s="4"/>
    </row>
    <row r="73" spans="1:21" x14ac:dyDescent="0.3">
      <c r="A73" s="7" t="str">
        <f>"Non-Residential Demand ("&amp;'Demand Input'!$C$9&amp;")"</f>
        <v>Non-Residential Demand (Kgal)</v>
      </c>
    </row>
    <row r="74" spans="1:21" x14ac:dyDescent="0.3">
      <c r="A74" s="2" t="s">
        <v>3</v>
      </c>
      <c r="B74" s="3" t="s">
        <v>0</v>
      </c>
      <c r="C74" s="3" t="s">
        <v>1</v>
      </c>
    </row>
    <row r="75" spans="1:21" x14ac:dyDescent="0.3">
      <c r="A75" s="1" t="s">
        <v>8</v>
      </c>
      <c r="B75" s="6">
        <f>'Demand Input'!G18</f>
        <v>36720</v>
      </c>
      <c r="C75" s="6">
        <f>'Demand Input'!C18</f>
        <v>38439</v>
      </c>
      <c r="D75" s="4">
        <f>B75/C75</f>
        <v>0.9552797939592601</v>
      </c>
      <c r="E75" s="4"/>
      <c r="F75" s="4"/>
      <c r="I75" s="4"/>
      <c r="L75" s="4"/>
      <c r="O75" s="4"/>
      <c r="R75" s="4"/>
      <c r="U75" s="4"/>
    </row>
    <row r="76" spans="1:21" x14ac:dyDescent="0.3">
      <c r="A76" s="1" t="s">
        <v>9</v>
      </c>
      <c r="B76" s="6">
        <f>'Demand Input'!G19</f>
        <v>33872</v>
      </c>
      <c r="C76" s="6">
        <f>'Demand Input'!C19</f>
        <v>41545</v>
      </c>
      <c r="D76" s="4">
        <f t="shared" ref="D76:D81" si="2">B76/C76</f>
        <v>0.81530870140811174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10</v>
      </c>
      <c r="B77" s="6">
        <f>'Demand Input'!G20</f>
        <v>28794</v>
      </c>
      <c r="C77" s="6">
        <f>'Demand Input'!C20</f>
        <v>39390</v>
      </c>
      <c r="D77" s="4">
        <f t="shared" si="2"/>
        <v>0.73099771515613099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2</v>
      </c>
      <c r="B78" s="6">
        <f>'Demand Input'!G21</f>
        <v>33923</v>
      </c>
      <c r="C78" s="6">
        <f>'Demand Input'!C21</f>
        <v>46068</v>
      </c>
      <c r="D78" s="4">
        <f t="shared" si="2"/>
        <v>0.73636797777198926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11</v>
      </c>
      <c r="B79" s="6">
        <f>'Demand Input'!G22</f>
        <v>42862</v>
      </c>
      <c r="C79" s="6">
        <f>'Demand Input'!C22</f>
        <v>52164</v>
      </c>
      <c r="D79" s="4">
        <f t="shared" si="2"/>
        <v>0.82167778544590142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12</v>
      </c>
      <c r="B80" s="6">
        <f>'Demand Input'!G23</f>
        <v>55350</v>
      </c>
      <c r="C80" s="6">
        <f>'Demand Input'!C23</f>
        <v>52094</v>
      </c>
      <c r="D80" s="4">
        <f t="shared" si="2"/>
        <v>1.0625023995085807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13</v>
      </c>
      <c r="B81" s="6">
        <f>'Demand Input'!G24</f>
        <v>0</v>
      </c>
      <c r="C81" s="6">
        <f>'Demand Input'!C24</f>
        <v>59449</v>
      </c>
      <c r="D81" s="4">
        <f t="shared" si="2"/>
        <v>0</v>
      </c>
      <c r="E81" s="4"/>
      <c r="F81" s="4"/>
      <c r="I81" s="4"/>
      <c r="L81" s="4"/>
      <c r="O81" s="4"/>
      <c r="R81" s="4"/>
      <c r="U81" s="4"/>
    </row>
    <row r="84" spans="1:21" x14ac:dyDescent="0.3">
      <c r="A84" s="7" t="str">
        <f>"Wholesale Demand ("&amp;'Demand Input'!$C$9&amp;")"</f>
        <v>Wholesale Demand (Kgal)</v>
      </c>
    </row>
    <row r="85" spans="1:21" x14ac:dyDescent="0.3">
      <c r="A85" s="2" t="s">
        <v>3</v>
      </c>
      <c r="B85" s="3" t="s">
        <v>0</v>
      </c>
      <c r="C85" s="3" t="s">
        <v>1</v>
      </c>
    </row>
    <row r="86" spans="1:21" x14ac:dyDescent="0.3">
      <c r="A86" s="1" t="s">
        <v>8</v>
      </c>
      <c r="B86" s="6">
        <f>'Demand Input'!H18</f>
        <v>5662</v>
      </c>
      <c r="C86" s="6">
        <f>'Demand Input'!D18</f>
        <v>7328</v>
      </c>
      <c r="D86" s="4">
        <f>B86/C86</f>
        <v>0.77265283842794763</v>
      </c>
      <c r="E86" s="4"/>
      <c r="F86" s="4"/>
      <c r="I86" s="4"/>
      <c r="L86" s="4"/>
      <c r="O86" s="4"/>
      <c r="R86" s="4"/>
      <c r="U86" s="4"/>
    </row>
    <row r="87" spans="1:21" x14ac:dyDescent="0.3">
      <c r="A87" s="1" t="s">
        <v>9</v>
      </c>
      <c r="B87" s="6">
        <f>'Demand Input'!H19</f>
        <v>8964</v>
      </c>
      <c r="C87" s="6">
        <f>'Demand Input'!D19</f>
        <v>6673</v>
      </c>
      <c r="D87" s="4">
        <f t="shared" ref="D87:D92" si="3">B87/C87</f>
        <v>1.3433238423497678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10</v>
      </c>
      <c r="B88" s="6">
        <f>'Demand Input'!H20</f>
        <v>5557</v>
      </c>
      <c r="C88" s="6">
        <f>'Demand Input'!D20</f>
        <v>9201</v>
      </c>
      <c r="D88" s="4">
        <f t="shared" si="3"/>
        <v>0.60395609172915987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2</v>
      </c>
      <c r="B89" s="6">
        <f>'Demand Input'!H21</f>
        <v>22105</v>
      </c>
      <c r="C89" s="6">
        <f>'Demand Input'!D21</f>
        <v>12299</v>
      </c>
      <c r="D89" s="4">
        <f t="shared" si="3"/>
        <v>1.7973005935441906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11</v>
      </c>
      <c r="B90" s="6">
        <f>'Demand Input'!H22</f>
        <v>56817</v>
      </c>
      <c r="C90" s="6">
        <f>'Demand Input'!D22</f>
        <v>49180</v>
      </c>
      <c r="D90" s="4">
        <f t="shared" si="3"/>
        <v>1.155286701911346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12</v>
      </c>
      <c r="B91" s="6">
        <f>'Demand Input'!H23</f>
        <v>76109</v>
      </c>
      <c r="C91" s="6">
        <f>'Demand Input'!D23</f>
        <v>48620</v>
      </c>
      <c r="D91" s="4">
        <f t="shared" si="3"/>
        <v>1.5653846153846154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13</v>
      </c>
      <c r="B92" s="6">
        <f>'Demand Input'!H24</f>
        <v>0</v>
      </c>
      <c r="C92" s="6">
        <f>'Demand Input'!D24</f>
        <v>48323</v>
      </c>
      <c r="D92" s="4">
        <f t="shared" si="3"/>
        <v>0</v>
      </c>
      <c r="E92" s="4"/>
      <c r="F92" s="4"/>
      <c r="I92" s="4"/>
      <c r="L92" s="4"/>
      <c r="O92" s="4"/>
      <c r="R92" s="4"/>
      <c r="U92" s="4"/>
    </row>
  </sheetData>
  <mergeCells count="16">
    <mergeCell ref="A50:E50"/>
    <mergeCell ref="V36:W36"/>
    <mergeCell ref="D36:E36"/>
    <mergeCell ref="G36:H36"/>
    <mergeCell ref="J36:K36"/>
    <mergeCell ref="M36:N36"/>
    <mergeCell ref="A1:X1"/>
    <mergeCell ref="P36:Q36"/>
    <mergeCell ref="S36:T36"/>
    <mergeCell ref="D31:E31"/>
    <mergeCell ref="G31:H31"/>
    <mergeCell ref="J31:K31"/>
    <mergeCell ref="M31:N31"/>
    <mergeCell ref="P31:Q31"/>
    <mergeCell ref="S31:T31"/>
    <mergeCell ref="V31:W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S287"/>
  <sheetViews>
    <sheetView showGridLines="0" zoomScaleNormal="100" zoomScaleSheetLayoutView="100" workbookViewId="0">
      <selection activeCell="F37" sqref="F37"/>
    </sheetView>
  </sheetViews>
  <sheetFormatPr defaultColWidth="9.109375" defaultRowHeight="14.4" x14ac:dyDescent="0.3"/>
  <cols>
    <col min="1" max="1" width="11.88671875" style="8" customWidth="1"/>
    <col min="2" max="4" width="18.33203125" style="8" customWidth="1"/>
    <col min="5" max="5" width="1.88671875" style="8" customWidth="1"/>
    <col min="6" max="8" width="18.33203125" style="8" customWidth="1"/>
    <col min="9" max="16384" width="9.109375" style="8"/>
  </cols>
  <sheetData>
    <row r="1" spans="1:71" ht="15" customHeight="1" x14ac:dyDescent="0.3">
      <c r="A1" s="63" t="s">
        <v>21</v>
      </c>
      <c r="B1" s="64"/>
      <c r="C1" s="64"/>
      <c r="D1" s="64"/>
      <c r="E1" s="64"/>
      <c r="F1" s="64"/>
      <c r="G1" s="64"/>
      <c r="H1" s="64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3">
      <c r="A2" s="64"/>
      <c r="B2" s="64"/>
      <c r="C2" s="64"/>
      <c r="D2" s="64"/>
      <c r="E2" s="64"/>
      <c r="F2" s="64"/>
      <c r="G2" s="64"/>
      <c r="H2" s="64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3">
      <c r="A3" s="64"/>
      <c r="B3" s="64"/>
      <c r="C3" s="64"/>
      <c r="D3" s="64"/>
      <c r="E3" s="64"/>
      <c r="F3" s="64"/>
      <c r="G3" s="64"/>
      <c r="H3" s="64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3">
      <c r="A4" s="64"/>
      <c r="B4" s="64"/>
      <c r="C4" s="64"/>
      <c r="D4" s="64"/>
      <c r="E4" s="64"/>
      <c r="F4" s="64"/>
      <c r="G4" s="64"/>
      <c r="H4" s="64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3">
      <c r="A5" s="34"/>
      <c r="B5" s="34"/>
      <c r="C5" s="65" t="str">
        <f>C8</f>
        <v>PAWTUCKET WATER SUPPLY BOARD</v>
      </c>
      <c r="D5" s="65"/>
      <c r="E5" s="65"/>
      <c r="F5" s="65"/>
      <c r="G5" s="65"/>
      <c r="H5" s="65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3">
      <c r="A6" s="34"/>
      <c r="B6" s="34"/>
      <c r="C6" s="65"/>
      <c r="D6" s="65"/>
      <c r="E6" s="65"/>
      <c r="F6" s="65"/>
      <c r="G6" s="65"/>
      <c r="H6" s="6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3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3">
      <c r="A8" s="35"/>
      <c r="B8" s="36" t="s">
        <v>19</v>
      </c>
      <c r="C8" s="67" t="s">
        <v>46</v>
      </c>
      <c r="D8" s="67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3">
      <c r="A9" s="35"/>
      <c r="B9" s="36" t="s">
        <v>15</v>
      </c>
      <c r="C9" s="68" t="s">
        <v>45</v>
      </c>
      <c r="D9" s="68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3">
      <c r="A10" s="35"/>
      <c r="B10" s="36" t="s">
        <v>49</v>
      </c>
      <c r="C10" s="68" t="s">
        <v>44</v>
      </c>
      <c r="D10" s="68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3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3">
      <c r="A12" s="37"/>
      <c r="B12" s="62"/>
      <c r="C12" s="62"/>
      <c r="D12" s="62"/>
      <c r="E12" s="62"/>
      <c r="F12" s="62"/>
      <c r="G12" s="62"/>
      <c r="H12" s="62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3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4" x14ac:dyDescent="0.45">
      <c r="A14" s="38"/>
      <c r="B14" s="66" t="str">
        <f>"Input Customer Demand ("&amp;C9&amp;")"</f>
        <v>Input Customer Demand (Kgal)</v>
      </c>
      <c r="C14" s="66"/>
      <c r="D14" s="66"/>
      <c r="E14" s="66"/>
      <c r="F14" s="66"/>
      <c r="G14" s="66"/>
      <c r="H14" s="66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3">
      <c r="A15" s="38"/>
      <c r="B15" s="60" t="s">
        <v>16</v>
      </c>
      <c r="C15" s="60"/>
      <c r="D15" s="60"/>
      <c r="E15" s="60"/>
      <c r="F15" s="60"/>
      <c r="G15" s="60"/>
      <c r="H15" s="6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3">
      <c r="A16" s="37"/>
      <c r="B16" s="69" t="s">
        <v>18</v>
      </c>
      <c r="C16" s="69"/>
      <c r="D16" s="69"/>
      <c r="E16" s="37"/>
      <c r="F16" s="69" t="s">
        <v>17</v>
      </c>
      <c r="G16" s="69"/>
      <c r="H16" s="69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3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3">
      <c r="A18" s="43" t="s">
        <v>8</v>
      </c>
      <c r="B18" s="21">
        <v>132905</v>
      </c>
      <c r="C18" s="21">
        <v>38439</v>
      </c>
      <c r="D18" s="21">
        <v>7328</v>
      </c>
      <c r="E18" s="22"/>
      <c r="F18" s="21">
        <v>133616</v>
      </c>
      <c r="G18" s="21">
        <v>36720</v>
      </c>
      <c r="H18" s="21">
        <v>5662</v>
      </c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3">
      <c r="A19" s="43" t="s">
        <v>9</v>
      </c>
      <c r="B19" s="21">
        <v>146212</v>
      </c>
      <c r="C19" s="21">
        <v>41545</v>
      </c>
      <c r="D19" s="21">
        <v>6673</v>
      </c>
      <c r="E19" s="22"/>
      <c r="F19" s="21">
        <v>146882</v>
      </c>
      <c r="G19" s="21">
        <v>33872</v>
      </c>
      <c r="H19" s="21">
        <v>8964</v>
      </c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3">
      <c r="A20" s="43" t="s">
        <v>10</v>
      </c>
      <c r="B20" s="21">
        <v>140621</v>
      </c>
      <c r="C20" s="21">
        <v>39390</v>
      </c>
      <c r="D20" s="21">
        <v>9201</v>
      </c>
      <c r="E20" s="22"/>
      <c r="F20" s="21">
        <v>154955</v>
      </c>
      <c r="G20" s="21">
        <v>28794</v>
      </c>
      <c r="H20" s="21">
        <v>5557</v>
      </c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3">
      <c r="A21" s="43" t="s">
        <v>2</v>
      </c>
      <c r="B21" s="21">
        <v>162790</v>
      </c>
      <c r="C21" s="21">
        <v>46068</v>
      </c>
      <c r="D21" s="21">
        <v>12299</v>
      </c>
      <c r="E21" s="22"/>
      <c r="F21" s="21">
        <v>179419</v>
      </c>
      <c r="G21" s="21">
        <v>33923</v>
      </c>
      <c r="H21" s="21">
        <v>22105</v>
      </c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3">
      <c r="A22" s="43" t="s">
        <v>11</v>
      </c>
      <c r="B22" s="21">
        <v>194665</v>
      </c>
      <c r="C22" s="21">
        <v>52164</v>
      </c>
      <c r="D22" s="21">
        <v>49180</v>
      </c>
      <c r="E22" s="22"/>
      <c r="F22" s="21">
        <v>205078</v>
      </c>
      <c r="G22" s="21">
        <v>42862</v>
      </c>
      <c r="H22" s="21">
        <v>56817</v>
      </c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3">
      <c r="A23" s="43" t="s">
        <v>12</v>
      </c>
      <c r="B23" s="21">
        <v>194086</v>
      </c>
      <c r="C23" s="21">
        <v>52094</v>
      </c>
      <c r="D23" s="21">
        <v>48620</v>
      </c>
      <c r="E23" s="22"/>
      <c r="F23" s="21">
        <v>229973</v>
      </c>
      <c r="G23" s="21">
        <v>55350</v>
      </c>
      <c r="H23" s="21">
        <v>76109</v>
      </c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3">
      <c r="A24" s="43" t="s">
        <v>13</v>
      </c>
      <c r="B24" s="21">
        <v>209888</v>
      </c>
      <c r="C24" s="21">
        <v>59449</v>
      </c>
      <c r="D24" s="21">
        <v>48323</v>
      </c>
      <c r="E24" s="22"/>
      <c r="F24" s="21"/>
      <c r="G24" s="21"/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75" customHeight="1" x14ac:dyDescent="0.3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25" customHeight="1" x14ac:dyDescent="0.3">
      <c r="A26" s="37"/>
      <c r="B26" s="61"/>
      <c r="C26" s="61"/>
      <c r="D26" s="61"/>
      <c r="E26" s="61"/>
      <c r="F26" s="61"/>
      <c r="G26" s="61"/>
      <c r="H26" s="61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 x14ac:dyDescent="0.3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4" x14ac:dyDescent="0.45">
      <c r="A28" s="38"/>
      <c r="B28" s="66" t="str">
        <f>"Input Water Produced ("&amp;C10&amp;")"</f>
        <v>Input Water Produced (MG)</v>
      </c>
      <c r="C28" s="66"/>
      <c r="D28" s="66"/>
      <c r="E28" s="66"/>
      <c r="F28" s="66"/>
      <c r="G28" s="66"/>
      <c r="H28" s="66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3">
      <c r="A29" s="38"/>
      <c r="B29" s="60" t="s">
        <v>20</v>
      </c>
      <c r="C29" s="60"/>
      <c r="D29" s="60"/>
      <c r="E29" s="60"/>
      <c r="F29" s="60"/>
      <c r="G29" s="60"/>
      <c r="H29" s="60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4" x14ac:dyDescent="0.45">
      <c r="A30" s="38"/>
      <c r="B30" s="35"/>
      <c r="C30" s="39" t="s">
        <v>3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x14ac:dyDescent="0.3">
      <c r="A31" s="38"/>
      <c r="B31" s="35"/>
      <c r="C31" s="43" t="s">
        <v>8</v>
      </c>
      <c r="D31" s="20">
        <v>202.92</v>
      </c>
      <c r="E31" s="44"/>
      <c r="F31" s="20">
        <v>189.14</v>
      </c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x14ac:dyDescent="0.3">
      <c r="A32" s="38"/>
      <c r="B32" s="35"/>
      <c r="C32" s="43" t="s">
        <v>9</v>
      </c>
      <c r="D32" s="20">
        <v>218.89</v>
      </c>
      <c r="E32" s="44"/>
      <c r="F32" s="20">
        <v>218.9</v>
      </c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3">
      <c r="A33" s="38"/>
      <c r="B33" s="35"/>
      <c r="C33" s="43" t="s">
        <v>10</v>
      </c>
      <c r="D33" s="20">
        <v>226.62</v>
      </c>
      <c r="E33" s="44"/>
      <c r="F33" s="20">
        <v>201.4</v>
      </c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3">
      <c r="A34" s="38"/>
      <c r="B34" s="35"/>
      <c r="C34" s="43" t="s">
        <v>2</v>
      </c>
      <c r="D34" s="20">
        <v>270.85000000000002</v>
      </c>
      <c r="E34" s="44"/>
      <c r="F34" s="20">
        <v>241.3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3">
      <c r="A35" s="38"/>
      <c r="B35" s="35"/>
      <c r="C35" s="43" t="s">
        <v>11</v>
      </c>
      <c r="D35" s="20">
        <v>263.67</v>
      </c>
      <c r="E35" s="44"/>
      <c r="F35" s="20">
        <v>318.89999999999998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3">
      <c r="A36" s="38"/>
      <c r="B36" s="35"/>
      <c r="C36" s="43" t="s">
        <v>12</v>
      </c>
      <c r="D36" s="20">
        <v>314.55</v>
      </c>
      <c r="E36" s="44"/>
      <c r="F36" s="20">
        <v>345.4</v>
      </c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3">
      <c r="A37" s="38"/>
      <c r="B37" s="35"/>
      <c r="C37" s="43" t="s">
        <v>13</v>
      </c>
      <c r="D37" s="20">
        <v>311.17</v>
      </c>
      <c r="E37" s="44"/>
      <c r="F37" s="20"/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3">
      <c r="A38" s="38"/>
      <c r="B38" s="35"/>
      <c r="C38" s="35"/>
      <c r="D38" s="29"/>
      <c r="E38" s="29"/>
      <c r="F38" s="29"/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3">
      <c r="A39" s="38"/>
      <c r="B39" s="35"/>
      <c r="C39" s="35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3">
      <c r="A40" s="35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3">
      <c r="A41" s="35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3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3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3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3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3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3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3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3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3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3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3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3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3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3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3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3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3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3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3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3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3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3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3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4:71" x14ac:dyDescent="0.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4:71" x14ac:dyDescent="0.3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4:71" x14ac:dyDescent="0.3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4:71" x14ac:dyDescent="0.3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4:71" x14ac:dyDescent="0.3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4:71" x14ac:dyDescent="0.3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4:71" x14ac:dyDescent="0.3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4:71" x14ac:dyDescent="0.3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4:71" x14ac:dyDescent="0.3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4:71" x14ac:dyDescent="0.3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4:71" x14ac:dyDescent="0.3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4:71" x14ac:dyDescent="0.3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4:71" x14ac:dyDescent="0.3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4:71" x14ac:dyDescent="0.3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4:71" x14ac:dyDescent="0.3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4:71" x14ac:dyDescent="0.3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3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3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3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3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3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3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3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3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3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3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3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3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3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3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3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3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3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3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3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3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3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3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3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3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3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3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3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3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3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3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3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3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3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3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3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3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3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3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3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3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3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3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3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3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3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3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3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3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3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3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3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3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3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3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3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3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3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3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3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3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3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3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3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3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3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3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3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3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3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3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3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3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3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3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3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3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3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3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3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3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3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3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3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3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3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3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3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3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3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3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3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3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3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3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3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3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3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3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3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3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3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3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3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3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3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3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3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3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3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3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3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3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3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3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3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3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3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3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3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3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3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3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3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3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3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3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3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3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3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3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3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3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3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3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3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3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3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3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3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3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3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3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3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3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3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3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3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3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3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3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3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3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3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3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3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3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3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3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3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3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3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3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3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3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3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3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3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3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3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3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3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3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3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3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3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3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3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3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3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3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3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3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3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3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3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3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3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3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3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3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3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3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3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3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3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3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3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3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3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3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3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3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3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3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3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3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3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D111"/>
  <sheetViews>
    <sheetView zoomScaleNormal="100" zoomScaleSheetLayoutView="100" workbookViewId="0">
      <selection activeCell="M72" sqref="M72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16" width="3.88671875" style="32" customWidth="1"/>
    <col min="17" max="17" width="15.88671875" style="32" customWidth="1"/>
    <col min="18" max="18" width="3.88671875" style="8" customWidth="1"/>
    <col min="19" max="19" width="15.88671875" style="8" customWidth="1"/>
    <col min="20" max="20" width="3.88671875" style="32" customWidth="1"/>
    <col min="21" max="21" width="15.88671875" style="32" customWidth="1"/>
    <col min="22" max="25" width="9.109375" style="32"/>
    <col min="26" max="16384" width="9.109375" style="8"/>
  </cols>
  <sheetData>
    <row r="1" spans="1:30" ht="23.4" x14ac:dyDescent="0.45">
      <c r="A1" s="47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2"/>
      <c r="AA1" s="32"/>
      <c r="AB1" s="32"/>
      <c r="AC1" s="32"/>
      <c r="AD1" s="32"/>
    </row>
    <row r="2" spans="1:30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2"/>
      <c r="AA2" s="32"/>
      <c r="AB2" s="32"/>
      <c r="AC2" s="32"/>
      <c r="AD2" s="32"/>
    </row>
    <row r="3" spans="1:30" ht="18" x14ac:dyDescent="0.35">
      <c r="A3" s="35"/>
      <c r="B3" s="48" t="s">
        <v>25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2"/>
      <c r="AA3" s="32"/>
      <c r="AB3" s="32"/>
      <c r="AC3" s="32"/>
      <c r="AD3" s="32"/>
    </row>
    <row r="4" spans="1:30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2"/>
      <c r="AA4" s="32"/>
      <c r="AB4" s="32"/>
      <c r="AC4" s="32"/>
      <c r="AD4" s="32"/>
    </row>
    <row r="5" spans="1:30" x14ac:dyDescent="0.3">
      <c r="A5" s="35"/>
      <c r="B5" s="35"/>
      <c r="C5" s="35" t="s">
        <v>26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2"/>
      <c r="AA5" s="32"/>
      <c r="AB5" s="32"/>
      <c r="AC5" s="32"/>
      <c r="AD5" s="32"/>
    </row>
    <row r="6" spans="1:30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2"/>
      <c r="AA6" s="32"/>
      <c r="AB6" s="32"/>
      <c r="AC6" s="32"/>
      <c r="AD6" s="32"/>
    </row>
    <row r="7" spans="1:30" x14ac:dyDescent="0.3">
      <c r="P7" s="8"/>
      <c r="R7" s="32"/>
      <c r="S7" s="32"/>
      <c r="Z7" s="32"/>
      <c r="AA7" s="32"/>
      <c r="AB7" s="32"/>
      <c r="AC7" s="32"/>
      <c r="AD7" s="32"/>
    </row>
    <row r="8" spans="1:30" x14ac:dyDescent="0.3">
      <c r="C8" s="25" t="s">
        <v>12</v>
      </c>
      <c r="E8" s="27">
        <v>978196.01</v>
      </c>
      <c r="G8" s="27">
        <v>277969.71999999997</v>
      </c>
      <c r="I8" s="27">
        <v>182334.96</v>
      </c>
      <c r="K8" s="27">
        <v>137919.73000000001</v>
      </c>
      <c r="M8" s="27">
        <v>639204.66</v>
      </c>
      <c r="O8" s="27">
        <f>E8+G8+I8+K8+M8</f>
        <v>2215625.08</v>
      </c>
      <c r="P8" s="8"/>
      <c r="R8" s="32"/>
      <c r="S8" s="32"/>
      <c r="Z8" s="32"/>
      <c r="AA8" s="32"/>
      <c r="AB8" s="32"/>
      <c r="AC8" s="32"/>
      <c r="AD8" s="32"/>
    </row>
    <row r="9" spans="1:30" x14ac:dyDescent="0.3">
      <c r="C9" s="26" t="s">
        <v>27</v>
      </c>
      <c r="D9" s="26"/>
      <c r="E9" s="26" t="s">
        <v>28</v>
      </c>
      <c r="F9" s="26"/>
      <c r="G9" s="26" t="s">
        <v>29</v>
      </c>
      <c r="H9" s="26"/>
      <c r="I9" s="26" t="s">
        <v>47</v>
      </c>
      <c r="J9" s="26"/>
      <c r="K9" s="26" t="s">
        <v>30</v>
      </c>
      <c r="L9" s="26"/>
      <c r="M9" s="26" t="s">
        <v>31</v>
      </c>
      <c r="N9" s="26"/>
      <c r="O9" s="26" t="s">
        <v>32</v>
      </c>
      <c r="P9" s="8"/>
      <c r="R9" s="32"/>
      <c r="S9" s="32"/>
      <c r="Z9" s="32"/>
      <c r="AA9" s="32"/>
      <c r="AB9" s="32"/>
      <c r="AC9" s="32"/>
      <c r="AD9" s="32"/>
    </row>
    <row r="10" spans="1:30" x14ac:dyDescent="0.3">
      <c r="P10" s="8"/>
      <c r="R10" s="32"/>
      <c r="S10" s="32"/>
      <c r="Z10" s="32"/>
      <c r="AA10" s="32"/>
      <c r="AB10" s="32"/>
      <c r="AC10" s="32"/>
      <c r="AD10" s="32"/>
    </row>
    <row r="11" spans="1:30" x14ac:dyDescent="0.3">
      <c r="C11" s="25" t="s">
        <v>11</v>
      </c>
      <c r="E11" s="27">
        <v>905191</v>
      </c>
      <c r="G11" s="27">
        <v>283109</v>
      </c>
      <c r="I11" s="27">
        <v>190870</v>
      </c>
      <c r="K11" s="27">
        <v>135866</v>
      </c>
      <c r="M11" s="27">
        <v>613990</v>
      </c>
      <c r="O11" s="27">
        <f>E11+G11+I11+K11+M11</f>
        <v>2129026</v>
      </c>
      <c r="P11" s="8"/>
      <c r="R11" s="32"/>
      <c r="S11" s="32"/>
      <c r="Z11" s="32"/>
      <c r="AA11" s="32"/>
      <c r="AB11" s="32"/>
      <c r="AC11" s="32"/>
      <c r="AD11" s="32"/>
    </row>
    <row r="12" spans="1:30" x14ac:dyDescent="0.3">
      <c r="C12" s="26" t="s">
        <v>27</v>
      </c>
      <c r="D12" s="26"/>
      <c r="E12" s="26" t="s">
        <v>28</v>
      </c>
      <c r="F12" s="26"/>
      <c r="G12" s="26" t="s">
        <v>29</v>
      </c>
      <c r="H12" s="26"/>
      <c r="I12" s="26" t="s">
        <v>47</v>
      </c>
      <c r="J12" s="26"/>
      <c r="K12" s="26" t="s">
        <v>30</v>
      </c>
      <c r="L12" s="26"/>
      <c r="M12" s="26" t="s">
        <v>31</v>
      </c>
      <c r="N12" s="26"/>
      <c r="O12" s="26" t="s">
        <v>32</v>
      </c>
      <c r="P12" s="8"/>
      <c r="R12" s="32"/>
      <c r="S12" s="32"/>
      <c r="Z12" s="32"/>
      <c r="AA12" s="32"/>
      <c r="AB12" s="32"/>
      <c r="AC12" s="32"/>
      <c r="AD12" s="32"/>
    </row>
    <row r="13" spans="1:30" x14ac:dyDescent="0.3">
      <c r="P13" s="8"/>
      <c r="R13" s="32"/>
      <c r="S13" s="32"/>
      <c r="Z13" s="32"/>
      <c r="AA13" s="32"/>
      <c r="AB13" s="32"/>
      <c r="AC13" s="32"/>
      <c r="AD13" s="32"/>
    </row>
    <row r="14" spans="1:30" x14ac:dyDescent="0.3">
      <c r="C14" s="25" t="s">
        <v>2</v>
      </c>
      <c r="E14" s="27">
        <v>923259.20000000007</v>
      </c>
      <c r="G14" s="27">
        <v>296188.28000000003</v>
      </c>
      <c r="I14" s="27">
        <v>193068.3</v>
      </c>
      <c r="K14" s="27">
        <v>171198.82</v>
      </c>
      <c r="M14" s="27">
        <v>542223.34</v>
      </c>
      <c r="O14" s="27">
        <f>E14+G14+I14+K14+M14</f>
        <v>2125937.94</v>
      </c>
      <c r="P14" s="8"/>
      <c r="R14" s="32"/>
      <c r="S14" s="32"/>
      <c r="Z14" s="32"/>
      <c r="AA14" s="32"/>
      <c r="AB14" s="32"/>
      <c r="AC14" s="32"/>
      <c r="AD14" s="32"/>
    </row>
    <row r="15" spans="1:30" x14ac:dyDescent="0.3">
      <c r="C15" s="26" t="s">
        <v>51</v>
      </c>
      <c r="D15" s="26"/>
      <c r="E15" s="26" t="s">
        <v>28</v>
      </c>
      <c r="F15" s="26"/>
      <c r="G15" s="26" t="s">
        <v>29</v>
      </c>
      <c r="H15" s="26"/>
      <c r="I15" s="26" t="s">
        <v>47</v>
      </c>
      <c r="J15" s="26"/>
      <c r="K15" s="26" t="s">
        <v>30</v>
      </c>
      <c r="L15" s="26"/>
      <c r="M15" s="26" t="s">
        <v>31</v>
      </c>
      <c r="N15" s="26"/>
      <c r="O15" s="26" t="s">
        <v>32</v>
      </c>
      <c r="P15" s="8"/>
      <c r="R15" s="32"/>
      <c r="S15" s="32"/>
      <c r="Z15" s="32"/>
      <c r="AA15" s="32"/>
      <c r="AB15" s="32"/>
      <c r="AC15" s="32"/>
      <c r="AD15" s="32"/>
    </row>
    <row r="16" spans="1:30" x14ac:dyDescent="0.3">
      <c r="P16" s="8"/>
      <c r="R16" s="32"/>
      <c r="S16" s="32"/>
      <c r="Z16" s="32"/>
      <c r="AA16" s="32"/>
      <c r="AB16" s="32"/>
      <c r="AC16" s="32"/>
      <c r="AD16" s="32"/>
    </row>
    <row r="17" spans="3:30" x14ac:dyDescent="0.3">
      <c r="C17" s="25" t="s">
        <v>10</v>
      </c>
      <c r="E17" s="27">
        <v>871910.69000000006</v>
      </c>
      <c r="G17" s="27">
        <v>313915.40000000002</v>
      </c>
      <c r="I17" s="27">
        <v>229040.93</v>
      </c>
      <c r="K17" s="27">
        <v>142213.85</v>
      </c>
      <c r="M17" s="27">
        <v>502286.66000000003</v>
      </c>
      <c r="O17" s="27">
        <f>E17+G17+I17+K17+M17</f>
        <v>2059367.5300000003</v>
      </c>
      <c r="P17" s="8"/>
      <c r="R17" s="32"/>
      <c r="S17" s="32"/>
      <c r="Z17" s="32"/>
      <c r="AA17" s="32"/>
      <c r="AB17" s="32"/>
      <c r="AC17" s="32"/>
      <c r="AD17" s="32"/>
    </row>
    <row r="18" spans="3:30" x14ac:dyDescent="0.3">
      <c r="C18" s="26" t="s">
        <v>51</v>
      </c>
      <c r="D18" s="26"/>
      <c r="E18" s="26" t="s">
        <v>28</v>
      </c>
      <c r="F18" s="26"/>
      <c r="G18" s="26" t="s">
        <v>29</v>
      </c>
      <c r="H18" s="26"/>
      <c r="I18" s="26" t="s">
        <v>47</v>
      </c>
      <c r="J18" s="26"/>
      <c r="K18" s="26" t="s">
        <v>30</v>
      </c>
      <c r="L18" s="26"/>
      <c r="M18" s="26" t="s">
        <v>31</v>
      </c>
      <c r="N18" s="26"/>
      <c r="O18" s="26" t="s">
        <v>32</v>
      </c>
      <c r="P18" s="8"/>
      <c r="R18" s="32"/>
      <c r="S18" s="32"/>
      <c r="Z18" s="32"/>
      <c r="AA18" s="32"/>
      <c r="AB18" s="32"/>
      <c r="AC18" s="32"/>
      <c r="AD18" s="32"/>
    </row>
    <row r="19" spans="3:30" x14ac:dyDescent="0.3">
      <c r="P19" s="8"/>
      <c r="R19" s="32"/>
      <c r="S19" s="32"/>
      <c r="Z19" s="32"/>
      <c r="AA19" s="32"/>
      <c r="AB19" s="32"/>
      <c r="AC19" s="32"/>
      <c r="AD19" s="32"/>
    </row>
    <row r="20" spans="3:30" x14ac:dyDescent="0.3">
      <c r="C20" s="25" t="s">
        <v>9</v>
      </c>
      <c r="E20" s="27">
        <v>1092371</v>
      </c>
      <c r="G20" s="27">
        <v>361998</v>
      </c>
      <c r="I20" s="27">
        <v>196045</v>
      </c>
      <c r="K20" s="27">
        <v>140759</v>
      </c>
      <c r="M20" s="27">
        <v>455665</v>
      </c>
      <c r="O20" s="27">
        <f>E20+G20+I20+K20+M20</f>
        <v>2246838</v>
      </c>
      <c r="P20" s="8"/>
      <c r="R20" s="32"/>
      <c r="S20" s="32"/>
      <c r="Z20" s="32"/>
      <c r="AA20" s="32"/>
      <c r="AB20" s="32"/>
      <c r="AC20" s="32"/>
      <c r="AD20" s="32"/>
    </row>
    <row r="21" spans="3:30" x14ac:dyDescent="0.3">
      <c r="C21" s="26" t="s">
        <v>51</v>
      </c>
      <c r="D21" s="26"/>
      <c r="E21" s="26" t="s">
        <v>28</v>
      </c>
      <c r="F21" s="26"/>
      <c r="G21" s="26" t="s">
        <v>29</v>
      </c>
      <c r="H21" s="26"/>
      <c r="I21" s="26" t="s">
        <v>47</v>
      </c>
      <c r="J21" s="26"/>
      <c r="K21" s="26" t="s">
        <v>30</v>
      </c>
      <c r="L21" s="26"/>
      <c r="M21" s="26" t="s">
        <v>31</v>
      </c>
      <c r="N21" s="26"/>
      <c r="O21" s="26" t="s">
        <v>32</v>
      </c>
      <c r="P21" s="8"/>
      <c r="R21" s="32"/>
      <c r="S21" s="32"/>
      <c r="Z21" s="32"/>
      <c r="AA21" s="32"/>
      <c r="AB21" s="32"/>
      <c r="AC21" s="32"/>
      <c r="AD21" s="32"/>
    </row>
    <row r="22" spans="3:30" x14ac:dyDescent="0.3">
      <c r="P22" s="8"/>
      <c r="R22" s="32"/>
      <c r="S22" s="32"/>
      <c r="Z22" s="32"/>
      <c r="AA22" s="32"/>
      <c r="AB22" s="32"/>
      <c r="AC22" s="32"/>
      <c r="AD22" s="32"/>
    </row>
    <row r="23" spans="3:30" x14ac:dyDescent="0.3">
      <c r="P23" s="8"/>
      <c r="R23" s="32"/>
      <c r="S23" s="32"/>
      <c r="Z23" s="32"/>
      <c r="AA23" s="32"/>
      <c r="AB23" s="32"/>
      <c r="AC23" s="32"/>
      <c r="AD23" s="32"/>
    </row>
    <row r="24" spans="3:30" x14ac:dyDescent="0.3">
      <c r="C24" s="25" t="s">
        <v>12</v>
      </c>
      <c r="E24" s="27">
        <v>1085271.76</v>
      </c>
      <c r="G24" s="27">
        <v>334025.59999999998</v>
      </c>
      <c r="I24" s="27">
        <v>181803.47</v>
      </c>
      <c r="K24" s="27">
        <v>132039.59</v>
      </c>
      <c r="M24" s="27">
        <v>350465.11</v>
      </c>
      <c r="O24" s="27">
        <f>E24+G24+I24+K24+M24</f>
        <v>2083605.5299999998</v>
      </c>
      <c r="P24" s="8"/>
      <c r="R24" s="32"/>
      <c r="S24" s="32"/>
      <c r="Z24" s="32"/>
      <c r="AA24" s="32"/>
      <c r="AB24" s="32"/>
      <c r="AC24" s="32"/>
      <c r="AD24" s="32"/>
    </row>
    <row r="25" spans="3:30" x14ac:dyDescent="0.3">
      <c r="C25" s="26" t="s">
        <v>34</v>
      </c>
      <c r="D25" s="26"/>
      <c r="E25" s="26" t="s">
        <v>28</v>
      </c>
      <c r="F25" s="26"/>
      <c r="G25" s="26" t="s">
        <v>29</v>
      </c>
      <c r="H25" s="26"/>
      <c r="I25" s="26" t="s">
        <v>47</v>
      </c>
      <c r="J25" s="26"/>
      <c r="K25" s="26" t="s">
        <v>30</v>
      </c>
      <c r="L25" s="26"/>
      <c r="M25" s="26" t="s">
        <v>31</v>
      </c>
      <c r="N25" s="26"/>
      <c r="O25" s="26" t="s">
        <v>32</v>
      </c>
      <c r="P25" s="8"/>
      <c r="R25" s="32"/>
      <c r="S25" s="32"/>
      <c r="Z25" s="32"/>
      <c r="AA25" s="32"/>
      <c r="AB25" s="32"/>
      <c r="AC25" s="32"/>
      <c r="AD25" s="32"/>
    </row>
    <row r="26" spans="3:30" x14ac:dyDescent="0.3">
      <c r="P26" s="8"/>
      <c r="R26" s="32"/>
      <c r="S26" s="32"/>
      <c r="Z26" s="32"/>
      <c r="AA26" s="32"/>
      <c r="AB26" s="32"/>
      <c r="AC26" s="32"/>
      <c r="AD26" s="32"/>
    </row>
    <row r="27" spans="3:30" x14ac:dyDescent="0.3">
      <c r="C27" s="25" t="s">
        <v>11</v>
      </c>
      <c r="E27" s="27">
        <v>1009494</v>
      </c>
      <c r="G27" s="27">
        <v>303069</v>
      </c>
      <c r="I27" s="27">
        <v>193872</v>
      </c>
      <c r="K27" s="27">
        <v>115211</v>
      </c>
      <c r="M27" s="27">
        <v>358939</v>
      </c>
      <c r="O27" s="27">
        <f>E27+G27+I27+K27+M27</f>
        <v>1980585</v>
      </c>
      <c r="P27" s="8"/>
      <c r="R27" s="32"/>
      <c r="S27" s="32"/>
      <c r="Z27" s="32"/>
      <c r="AA27" s="32"/>
      <c r="AB27" s="32"/>
      <c r="AC27" s="32"/>
      <c r="AD27" s="32"/>
    </row>
    <row r="28" spans="3:30" x14ac:dyDescent="0.3">
      <c r="C28" s="26" t="s">
        <v>34</v>
      </c>
      <c r="D28" s="26"/>
      <c r="E28" s="26" t="s">
        <v>28</v>
      </c>
      <c r="F28" s="26"/>
      <c r="G28" s="26" t="s">
        <v>29</v>
      </c>
      <c r="H28" s="26"/>
      <c r="I28" s="26" t="s">
        <v>47</v>
      </c>
      <c r="J28" s="26"/>
      <c r="K28" s="26" t="s">
        <v>30</v>
      </c>
      <c r="L28" s="26"/>
      <c r="M28" s="26" t="s">
        <v>31</v>
      </c>
      <c r="N28" s="26"/>
      <c r="O28" s="26" t="s">
        <v>32</v>
      </c>
      <c r="P28" s="8"/>
      <c r="R28" s="32"/>
      <c r="S28" s="32"/>
      <c r="Z28" s="32"/>
      <c r="AA28" s="32"/>
      <c r="AB28" s="32"/>
      <c r="AC28" s="32"/>
      <c r="AD28" s="32"/>
    </row>
    <row r="29" spans="3:30" x14ac:dyDescent="0.3">
      <c r="P29" s="8"/>
      <c r="R29" s="32"/>
      <c r="S29" s="32"/>
      <c r="Z29" s="32"/>
      <c r="AA29" s="32"/>
      <c r="AB29" s="32"/>
      <c r="AC29" s="32"/>
      <c r="AD29" s="32"/>
    </row>
    <row r="30" spans="3:30" x14ac:dyDescent="0.3">
      <c r="C30" s="25" t="s">
        <v>2</v>
      </c>
      <c r="E30" s="27">
        <v>865634.97</v>
      </c>
      <c r="G30" s="27">
        <v>287830.62</v>
      </c>
      <c r="I30" s="27">
        <v>158702.93</v>
      </c>
      <c r="K30" s="27">
        <v>122868.32</v>
      </c>
      <c r="M30" s="27">
        <v>348300.04000000004</v>
      </c>
      <c r="O30" s="27">
        <f>E30+G30+I30+K30+M30</f>
        <v>1783336.88</v>
      </c>
      <c r="P30" s="8"/>
      <c r="R30" s="32"/>
      <c r="S30" s="32"/>
      <c r="Z30" s="32"/>
      <c r="AA30" s="32"/>
      <c r="AB30" s="32"/>
      <c r="AC30" s="32"/>
      <c r="AD30" s="32"/>
    </row>
    <row r="31" spans="3:30" x14ac:dyDescent="0.3">
      <c r="C31" s="26" t="s">
        <v>53</v>
      </c>
      <c r="D31" s="26"/>
      <c r="E31" s="26" t="s">
        <v>28</v>
      </c>
      <c r="F31" s="26"/>
      <c r="G31" s="26" t="s">
        <v>29</v>
      </c>
      <c r="H31" s="26"/>
      <c r="I31" s="26" t="s">
        <v>47</v>
      </c>
      <c r="J31" s="26"/>
      <c r="K31" s="26" t="s">
        <v>30</v>
      </c>
      <c r="L31" s="26"/>
      <c r="M31" s="26" t="s">
        <v>31</v>
      </c>
      <c r="N31" s="26"/>
      <c r="O31" s="26" t="s">
        <v>32</v>
      </c>
      <c r="P31" s="8"/>
      <c r="R31" s="32"/>
      <c r="S31" s="32"/>
      <c r="Z31" s="32"/>
      <c r="AA31" s="32"/>
      <c r="AB31" s="32"/>
      <c r="AC31" s="32"/>
      <c r="AD31" s="32"/>
    </row>
    <row r="32" spans="3:30" x14ac:dyDescent="0.3">
      <c r="P32" s="8"/>
      <c r="R32" s="32"/>
      <c r="S32" s="32"/>
      <c r="Z32" s="32"/>
      <c r="AA32" s="32"/>
      <c r="AB32" s="32"/>
      <c r="AC32" s="32"/>
      <c r="AD32" s="32"/>
    </row>
    <row r="33" spans="1:30" x14ac:dyDescent="0.3">
      <c r="C33" s="25" t="s">
        <v>10</v>
      </c>
      <c r="E33" s="27">
        <v>1078457</v>
      </c>
      <c r="G33" s="27">
        <v>271971</v>
      </c>
      <c r="I33" s="27">
        <v>204667</v>
      </c>
      <c r="K33" s="27">
        <v>134602</v>
      </c>
      <c r="M33" s="27">
        <v>420187</v>
      </c>
      <c r="O33" s="27">
        <f>E33+G33+I33+K33+M33</f>
        <v>2109884</v>
      </c>
      <c r="P33" s="8"/>
      <c r="R33" s="32"/>
      <c r="S33" s="32"/>
      <c r="Z33" s="32"/>
      <c r="AA33" s="32"/>
      <c r="AB33" s="32"/>
      <c r="AC33" s="32"/>
      <c r="AD33" s="32"/>
    </row>
    <row r="34" spans="1:30" x14ac:dyDescent="0.3">
      <c r="C34" s="26" t="s">
        <v>52</v>
      </c>
      <c r="D34" s="26"/>
      <c r="E34" s="26" t="s">
        <v>28</v>
      </c>
      <c r="F34" s="26"/>
      <c r="G34" s="26" t="s">
        <v>29</v>
      </c>
      <c r="H34" s="26"/>
      <c r="I34" s="26" t="s">
        <v>47</v>
      </c>
      <c r="J34" s="26"/>
      <c r="K34" s="26" t="s">
        <v>30</v>
      </c>
      <c r="L34" s="26"/>
      <c r="M34" s="26" t="s">
        <v>31</v>
      </c>
      <c r="N34" s="26"/>
      <c r="O34" s="26" t="s">
        <v>32</v>
      </c>
      <c r="P34" s="8"/>
      <c r="R34" s="32"/>
      <c r="S34" s="32"/>
      <c r="Z34" s="32"/>
      <c r="AA34" s="32"/>
      <c r="AB34" s="32"/>
      <c r="AC34" s="32"/>
      <c r="AD34" s="32"/>
    </row>
    <row r="35" spans="1:30" x14ac:dyDescent="0.3">
      <c r="P35" s="8"/>
      <c r="R35" s="32"/>
      <c r="S35" s="32"/>
      <c r="Z35" s="32"/>
      <c r="AA35" s="32"/>
      <c r="AB35" s="32"/>
      <c r="AC35" s="32"/>
      <c r="AD35" s="32"/>
    </row>
    <row r="36" spans="1:30" x14ac:dyDescent="0.3">
      <c r="C36" s="25" t="s">
        <v>9</v>
      </c>
      <c r="E36" s="27">
        <v>818798</v>
      </c>
      <c r="G36" s="27">
        <v>343204</v>
      </c>
      <c r="I36" s="27">
        <v>197141</v>
      </c>
      <c r="K36" s="27">
        <v>143619</v>
      </c>
      <c r="M36" s="27">
        <v>437582</v>
      </c>
      <c r="O36" s="27">
        <f>E36+G36+I36+K36+M36</f>
        <v>1940344</v>
      </c>
      <c r="P36" s="8"/>
      <c r="R36" s="32"/>
      <c r="S36" s="32"/>
      <c r="Z36" s="32"/>
      <c r="AA36" s="32"/>
      <c r="AB36" s="32"/>
      <c r="AC36" s="32"/>
      <c r="AD36" s="32"/>
    </row>
    <row r="37" spans="1:30" x14ac:dyDescent="0.3">
      <c r="C37" s="26" t="s">
        <v>52</v>
      </c>
      <c r="D37" s="26"/>
      <c r="E37" s="26" t="s">
        <v>28</v>
      </c>
      <c r="F37" s="26"/>
      <c r="G37" s="26" t="s">
        <v>29</v>
      </c>
      <c r="H37" s="26"/>
      <c r="I37" s="26" t="s">
        <v>47</v>
      </c>
      <c r="J37" s="26"/>
      <c r="K37" s="26" t="s">
        <v>30</v>
      </c>
      <c r="L37" s="26"/>
      <c r="M37" s="26" t="s">
        <v>31</v>
      </c>
      <c r="N37" s="26"/>
      <c r="O37" s="26" t="s">
        <v>32</v>
      </c>
      <c r="P37" s="26"/>
      <c r="R37" s="32"/>
      <c r="S37" s="32"/>
      <c r="Z37" s="32"/>
      <c r="AA37" s="32"/>
      <c r="AB37" s="32"/>
      <c r="AC37" s="32"/>
      <c r="AD37" s="32"/>
    </row>
    <row r="38" spans="1:30" x14ac:dyDescent="0.3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R38" s="32"/>
      <c r="S38" s="32"/>
      <c r="Z38" s="32"/>
      <c r="AA38" s="32"/>
      <c r="AB38" s="32"/>
      <c r="AC38" s="32"/>
      <c r="AD38" s="32"/>
    </row>
    <row r="39" spans="1:30" ht="18" x14ac:dyDescent="0.35">
      <c r="A39" s="35"/>
      <c r="B39" s="48" t="s">
        <v>35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2"/>
      <c r="AA39" s="32"/>
      <c r="AB39" s="32"/>
      <c r="AC39" s="32"/>
      <c r="AD39" s="32"/>
    </row>
    <row r="40" spans="1:30" x14ac:dyDescent="0.3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2"/>
      <c r="AA40" s="32"/>
      <c r="AB40" s="32"/>
      <c r="AC40" s="32"/>
      <c r="AD40" s="32"/>
    </row>
    <row r="41" spans="1:30" x14ac:dyDescent="0.3">
      <c r="A41" s="35"/>
      <c r="B41" s="35"/>
      <c r="C41" s="35" t="s">
        <v>36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2"/>
      <c r="AA41" s="32"/>
      <c r="AB41" s="32"/>
      <c r="AC41" s="32"/>
      <c r="AD41" s="32"/>
    </row>
    <row r="42" spans="1:30" x14ac:dyDescent="0.3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2"/>
      <c r="AA42" s="32"/>
      <c r="AB42" s="32"/>
      <c r="AC42" s="32"/>
      <c r="AD42" s="32"/>
    </row>
    <row r="43" spans="1:30" x14ac:dyDescent="0.3">
      <c r="A43" s="49"/>
      <c r="B43" s="49"/>
      <c r="C43" s="49"/>
      <c r="D43" s="49"/>
      <c r="E43" s="49"/>
      <c r="F43" s="49"/>
      <c r="G43" s="49"/>
      <c r="H43" s="49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2"/>
      <c r="AA43" s="32"/>
      <c r="AB43" s="32"/>
      <c r="AC43" s="32"/>
      <c r="AD43" s="32"/>
    </row>
    <row r="44" spans="1:30" x14ac:dyDescent="0.3">
      <c r="A44" s="49"/>
      <c r="B44" s="49"/>
      <c r="C44" s="25" t="s">
        <v>12</v>
      </c>
      <c r="D44" s="49"/>
      <c r="E44" s="21" t="s">
        <v>48</v>
      </c>
      <c r="F44" s="49"/>
      <c r="G44" s="27">
        <f>SUM(G8:M8)</f>
        <v>1237429.0699999998</v>
      </c>
      <c r="H44" s="49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2"/>
      <c r="AA44" s="32"/>
      <c r="AB44" s="32"/>
      <c r="AC44" s="32"/>
      <c r="AD44" s="32"/>
    </row>
    <row r="45" spans="1:30" ht="28.8" x14ac:dyDescent="0.3">
      <c r="C45" s="54" t="s">
        <v>0</v>
      </c>
      <c r="D45" s="26"/>
      <c r="E45" s="28" t="s">
        <v>37</v>
      </c>
      <c r="F45" s="26"/>
      <c r="G45" s="28" t="s">
        <v>38</v>
      </c>
      <c r="H45" s="26"/>
      <c r="I45" s="46"/>
      <c r="J45" s="46"/>
      <c r="K45" s="46"/>
      <c r="L45" s="46"/>
      <c r="M45" s="46"/>
      <c r="N45" s="46"/>
      <c r="O45" s="46"/>
      <c r="P45" s="46"/>
      <c r="R45" s="46"/>
      <c r="S45" s="46"/>
      <c r="T45" s="46"/>
      <c r="Z45" s="32"/>
      <c r="AA45" s="32"/>
      <c r="AB45" s="32"/>
    </row>
    <row r="46" spans="1:30" x14ac:dyDescent="0.3">
      <c r="I46" s="32"/>
      <c r="J46" s="32"/>
      <c r="K46" s="32"/>
      <c r="L46" s="32"/>
      <c r="M46" s="32"/>
      <c r="N46" s="32"/>
      <c r="O46" s="32"/>
      <c r="R46" s="32"/>
      <c r="S46" s="32"/>
      <c r="Z46" s="32"/>
      <c r="AA46" s="32"/>
      <c r="AB46" s="32"/>
    </row>
    <row r="47" spans="1:30" x14ac:dyDescent="0.3">
      <c r="A47" s="49"/>
      <c r="B47" s="49"/>
      <c r="C47" s="25" t="s">
        <v>11</v>
      </c>
      <c r="D47" s="49"/>
      <c r="E47" s="21" t="s">
        <v>48</v>
      </c>
      <c r="F47" s="49"/>
      <c r="G47" s="27">
        <f>SUM(G11:M11)</f>
        <v>1223835</v>
      </c>
      <c r="H47" s="49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2"/>
      <c r="AA47" s="32"/>
      <c r="AB47" s="32"/>
      <c r="AC47" s="32"/>
      <c r="AD47" s="32"/>
    </row>
    <row r="48" spans="1:30" ht="28.8" x14ac:dyDescent="0.3">
      <c r="C48" s="54" t="s">
        <v>0</v>
      </c>
      <c r="D48" s="26"/>
      <c r="E48" s="28" t="s">
        <v>37</v>
      </c>
      <c r="F48" s="26"/>
      <c r="G48" s="28" t="s">
        <v>38</v>
      </c>
      <c r="H48" s="26"/>
      <c r="I48" s="46"/>
      <c r="J48" s="46"/>
      <c r="K48" s="46"/>
      <c r="L48" s="46"/>
      <c r="M48" s="46"/>
      <c r="N48" s="46"/>
      <c r="O48" s="46"/>
      <c r="P48" s="46"/>
      <c r="R48" s="46"/>
      <c r="S48" s="46"/>
      <c r="T48" s="46"/>
      <c r="Z48" s="32"/>
      <c r="AA48" s="32"/>
      <c r="AB48" s="32"/>
    </row>
    <row r="49" spans="1:28" x14ac:dyDescent="0.3">
      <c r="I49" s="32"/>
      <c r="J49" s="32"/>
      <c r="K49" s="32"/>
      <c r="L49" s="32"/>
      <c r="M49" s="32"/>
      <c r="N49" s="32"/>
      <c r="O49" s="32"/>
      <c r="R49" s="32"/>
      <c r="S49" s="32"/>
      <c r="Z49" s="32"/>
      <c r="AA49" s="32"/>
      <c r="AB49" s="32"/>
    </row>
    <row r="50" spans="1:28" x14ac:dyDescent="0.3">
      <c r="A50" s="49"/>
      <c r="B50" s="49"/>
      <c r="C50" s="25" t="s">
        <v>2</v>
      </c>
      <c r="D50" s="49"/>
      <c r="E50" s="21" t="s">
        <v>48</v>
      </c>
      <c r="F50" s="49"/>
      <c r="G50" s="27">
        <f>SUM(G14:M14)</f>
        <v>1202678.74</v>
      </c>
      <c r="H50" s="49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2"/>
      <c r="AA50" s="32"/>
      <c r="AB50" s="32"/>
    </row>
    <row r="51" spans="1:28" ht="28.8" x14ac:dyDescent="0.3">
      <c r="C51" s="54" t="s">
        <v>0</v>
      </c>
      <c r="D51" s="26"/>
      <c r="E51" s="28" t="s">
        <v>37</v>
      </c>
      <c r="F51" s="26"/>
      <c r="G51" s="28" t="s">
        <v>38</v>
      </c>
      <c r="H51" s="26"/>
      <c r="I51" s="46"/>
      <c r="J51" s="46"/>
      <c r="K51" s="46"/>
      <c r="L51" s="46"/>
      <c r="M51" s="46"/>
      <c r="N51" s="46"/>
      <c r="O51" s="46"/>
      <c r="P51" s="46"/>
      <c r="R51" s="46"/>
      <c r="S51" s="46"/>
      <c r="T51" s="46"/>
      <c r="Z51" s="32"/>
      <c r="AA51" s="32"/>
      <c r="AB51" s="32"/>
    </row>
    <row r="52" spans="1:28" x14ac:dyDescent="0.3">
      <c r="I52" s="32"/>
      <c r="J52" s="32"/>
      <c r="K52" s="32"/>
      <c r="L52" s="32"/>
      <c r="M52" s="32"/>
      <c r="N52" s="32"/>
      <c r="O52" s="32"/>
      <c r="R52" s="32"/>
      <c r="S52" s="32"/>
      <c r="Z52" s="32"/>
      <c r="AA52" s="32"/>
      <c r="AB52" s="32"/>
    </row>
    <row r="53" spans="1:28" x14ac:dyDescent="0.3">
      <c r="A53" s="49"/>
      <c r="B53" s="49"/>
      <c r="C53" s="25" t="s">
        <v>10</v>
      </c>
      <c r="D53" s="49"/>
      <c r="E53" s="21" t="s">
        <v>48</v>
      </c>
      <c r="F53" s="49"/>
      <c r="G53" s="27">
        <f>SUM(G17:M17)</f>
        <v>1187456.8400000001</v>
      </c>
      <c r="H53" s="49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2"/>
      <c r="AA53" s="32"/>
      <c r="AB53" s="32"/>
    </row>
    <row r="54" spans="1:28" ht="28.8" x14ac:dyDescent="0.3">
      <c r="C54" s="54" t="s">
        <v>0</v>
      </c>
      <c r="D54" s="26"/>
      <c r="E54" s="28" t="s">
        <v>37</v>
      </c>
      <c r="F54" s="26"/>
      <c r="G54" s="28" t="s">
        <v>38</v>
      </c>
      <c r="H54" s="26"/>
      <c r="I54" s="46"/>
      <c r="J54" s="46"/>
      <c r="K54" s="46"/>
      <c r="L54" s="46"/>
      <c r="M54" s="46"/>
      <c r="N54" s="46"/>
      <c r="O54" s="46"/>
      <c r="P54" s="46"/>
      <c r="R54" s="46"/>
      <c r="S54" s="46"/>
      <c r="T54" s="46"/>
      <c r="Z54" s="32"/>
      <c r="AA54" s="32"/>
      <c r="AB54" s="32"/>
    </row>
    <row r="55" spans="1:28" x14ac:dyDescent="0.3">
      <c r="I55" s="32"/>
      <c r="J55" s="32"/>
      <c r="K55" s="32"/>
      <c r="L55" s="32"/>
      <c r="M55" s="32"/>
      <c r="N55" s="32"/>
      <c r="O55" s="32"/>
      <c r="R55" s="32"/>
      <c r="S55" s="32"/>
      <c r="Z55" s="32"/>
      <c r="AA55" s="32"/>
      <c r="AB55" s="32"/>
    </row>
    <row r="56" spans="1:28" x14ac:dyDescent="0.3">
      <c r="C56" s="25" t="s">
        <v>9</v>
      </c>
      <c r="D56" s="26"/>
      <c r="E56" s="21" t="s">
        <v>48</v>
      </c>
      <c r="F56" s="26"/>
      <c r="G56" s="27">
        <f>SUM(G20:M20)</f>
        <v>1154467</v>
      </c>
      <c r="H56" s="26"/>
      <c r="I56" s="46"/>
      <c r="J56" s="32"/>
      <c r="K56" s="32"/>
      <c r="L56" s="32"/>
      <c r="M56" s="32"/>
      <c r="N56" s="32"/>
      <c r="O56" s="32"/>
      <c r="R56" s="32"/>
      <c r="S56" s="32"/>
      <c r="Z56" s="32"/>
      <c r="AA56" s="32"/>
      <c r="AB56" s="32"/>
    </row>
    <row r="57" spans="1:28" ht="28.8" x14ac:dyDescent="0.3">
      <c r="C57" s="54" t="s">
        <v>0</v>
      </c>
      <c r="D57" s="26"/>
      <c r="E57" s="28" t="s">
        <v>37</v>
      </c>
      <c r="F57" s="26"/>
      <c r="G57" s="28" t="s">
        <v>38</v>
      </c>
      <c r="H57" s="26"/>
      <c r="I57" s="46"/>
      <c r="J57" s="32"/>
      <c r="K57" s="32"/>
      <c r="L57" s="32"/>
      <c r="M57" s="32"/>
      <c r="N57" s="32"/>
      <c r="O57" s="32"/>
      <c r="R57" s="32"/>
      <c r="S57" s="32"/>
      <c r="Z57" s="32"/>
      <c r="AA57" s="32"/>
      <c r="AB57" s="32"/>
    </row>
    <row r="58" spans="1:28" x14ac:dyDescent="0.3">
      <c r="C58" s="26"/>
      <c r="D58" s="26"/>
      <c r="E58" s="26"/>
      <c r="F58" s="26"/>
      <c r="G58" s="26"/>
      <c r="H58" s="26"/>
      <c r="I58" s="46"/>
      <c r="J58" s="32"/>
      <c r="K58" s="32"/>
      <c r="L58" s="32"/>
      <c r="M58" s="32"/>
      <c r="N58" s="32"/>
      <c r="O58" s="32"/>
      <c r="R58" s="32"/>
      <c r="S58" s="32"/>
      <c r="Z58" s="32"/>
      <c r="AA58" s="32"/>
      <c r="AB58" s="32"/>
    </row>
    <row r="59" spans="1:28" x14ac:dyDescent="0.3">
      <c r="C59" s="26"/>
      <c r="D59" s="26"/>
      <c r="E59" s="26"/>
      <c r="F59" s="26"/>
      <c r="G59" s="26"/>
      <c r="H59" s="26"/>
      <c r="I59" s="46"/>
      <c r="J59" s="32"/>
      <c r="K59" s="32"/>
      <c r="L59" s="32"/>
      <c r="M59" s="32"/>
      <c r="N59" s="32"/>
      <c r="O59" s="32"/>
      <c r="R59" s="32"/>
      <c r="S59" s="32"/>
      <c r="Z59" s="32"/>
      <c r="AA59" s="32"/>
      <c r="AB59" s="32"/>
    </row>
    <row r="60" spans="1:28" x14ac:dyDescent="0.3">
      <c r="C60" s="25" t="s">
        <v>12</v>
      </c>
      <c r="D60" s="26"/>
      <c r="E60" s="21" t="s">
        <v>48</v>
      </c>
      <c r="F60" s="26"/>
      <c r="G60" s="27">
        <f>SUM(G24:M24)</f>
        <v>998333.7699999999</v>
      </c>
      <c r="H60" s="26"/>
      <c r="I60" s="46"/>
      <c r="J60" s="32"/>
      <c r="K60" s="32"/>
      <c r="L60" s="32"/>
      <c r="M60" s="32"/>
      <c r="N60" s="32"/>
      <c r="O60" s="32"/>
      <c r="R60" s="32"/>
      <c r="S60" s="32"/>
      <c r="Z60" s="32"/>
      <c r="AA60" s="32"/>
      <c r="AB60" s="32"/>
    </row>
    <row r="61" spans="1:28" ht="28.8" x14ac:dyDescent="0.3">
      <c r="C61" s="54" t="s">
        <v>34</v>
      </c>
      <c r="D61" s="26"/>
      <c r="E61" s="28" t="s">
        <v>37</v>
      </c>
      <c r="F61" s="26"/>
      <c r="G61" s="28" t="s">
        <v>38</v>
      </c>
      <c r="H61" s="26"/>
      <c r="I61" s="46"/>
      <c r="J61" s="32"/>
      <c r="K61" s="32"/>
      <c r="L61" s="32"/>
      <c r="M61" s="32"/>
      <c r="N61" s="32"/>
      <c r="O61" s="32"/>
      <c r="R61" s="32"/>
      <c r="S61" s="32"/>
      <c r="Z61" s="32"/>
      <c r="AA61" s="32"/>
      <c r="AB61" s="32"/>
    </row>
    <row r="62" spans="1:28" x14ac:dyDescent="0.3">
      <c r="C62" s="26"/>
      <c r="D62" s="26"/>
      <c r="E62" s="26"/>
      <c r="F62" s="26"/>
      <c r="G62" s="26"/>
      <c r="H62" s="26"/>
      <c r="I62" s="46"/>
      <c r="J62" s="32"/>
      <c r="K62" s="32"/>
      <c r="L62" s="32"/>
      <c r="M62" s="32"/>
      <c r="N62" s="32"/>
      <c r="O62" s="32"/>
      <c r="R62" s="32"/>
      <c r="S62" s="32"/>
      <c r="Z62" s="32"/>
      <c r="AA62" s="32"/>
      <c r="AB62" s="32"/>
    </row>
    <row r="63" spans="1:28" x14ac:dyDescent="0.3">
      <c r="C63" s="25" t="s">
        <v>11</v>
      </c>
      <c r="D63" s="26"/>
      <c r="E63" s="21" t="s">
        <v>48</v>
      </c>
      <c r="F63" s="26"/>
      <c r="G63" s="27">
        <f>SUM(G27:M27)</f>
        <v>971091</v>
      </c>
      <c r="H63" s="26"/>
      <c r="I63" s="46"/>
      <c r="J63" s="32"/>
      <c r="K63" s="32"/>
      <c r="L63" s="32"/>
      <c r="M63" s="32"/>
      <c r="N63" s="32"/>
      <c r="O63" s="32"/>
      <c r="R63" s="32"/>
      <c r="S63" s="32"/>
      <c r="Z63" s="32"/>
      <c r="AA63" s="32"/>
      <c r="AB63" s="32"/>
    </row>
    <row r="64" spans="1:28" ht="28.8" x14ac:dyDescent="0.3">
      <c r="C64" s="54" t="s">
        <v>52</v>
      </c>
      <c r="D64" s="26"/>
      <c r="E64" s="28" t="s">
        <v>37</v>
      </c>
      <c r="F64" s="26"/>
      <c r="G64" s="28" t="s">
        <v>38</v>
      </c>
      <c r="H64" s="26"/>
      <c r="I64" s="46"/>
      <c r="J64" s="32"/>
      <c r="K64" s="32"/>
      <c r="L64" s="32"/>
      <c r="M64" s="32"/>
      <c r="N64" s="32"/>
      <c r="O64" s="32"/>
      <c r="R64" s="32"/>
      <c r="S64" s="32"/>
      <c r="Z64" s="32"/>
      <c r="AA64" s="32"/>
      <c r="AB64" s="32"/>
    </row>
    <row r="65" spans="1:28" x14ac:dyDescent="0.3">
      <c r="C65" s="26"/>
      <c r="D65" s="26"/>
      <c r="E65" s="26"/>
      <c r="F65" s="26"/>
      <c r="G65" s="26"/>
      <c r="H65" s="26"/>
      <c r="I65" s="46"/>
      <c r="J65" s="32"/>
      <c r="K65" s="32"/>
      <c r="L65" s="32"/>
      <c r="M65" s="32"/>
      <c r="N65" s="32"/>
      <c r="O65" s="32"/>
      <c r="R65" s="32"/>
      <c r="S65" s="32"/>
      <c r="Z65" s="32"/>
      <c r="AA65" s="32"/>
      <c r="AB65" s="32"/>
    </row>
    <row r="66" spans="1:28" x14ac:dyDescent="0.3">
      <c r="C66" s="25" t="s">
        <v>2</v>
      </c>
      <c r="D66" s="26"/>
      <c r="E66" s="21" t="s">
        <v>48</v>
      </c>
      <c r="F66" s="26"/>
      <c r="G66" s="27">
        <f>SUM(G30:M30)</f>
        <v>917701.91</v>
      </c>
      <c r="H66" s="26"/>
      <c r="I66" s="46"/>
      <c r="J66" s="32"/>
      <c r="K66" s="32"/>
      <c r="L66" s="32"/>
      <c r="M66" s="32"/>
      <c r="N66" s="32"/>
      <c r="O66" s="32"/>
      <c r="R66" s="32"/>
      <c r="S66" s="32"/>
      <c r="Z66" s="32"/>
      <c r="AA66" s="32"/>
      <c r="AB66" s="32"/>
    </row>
    <row r="67" spans="1:28" ht="28.8" x14ac:dyDescent="0.3">
      <c r="C67" s="54" t="s">
        <v>53</v>
      </c>
      <c r="D67" s="26"/>
      <c r="E67" s="28" t="s">
        <v>37</v>
      </c>
      <c r="F67" s="26"/>
      <c r="G67" s="28" t="s">
        <v>38</v>
      </c>
      <c r="H67" s="26"/>
      <c r="I67" s="46"/>
      <c r="J67" s="32"/>
      <c r="K67" s="32"/>
      <c r="L67" s="32"/>
      <c r="M67" s="32"/>
      <c r="N67" s="32"/>
      <c r="O67" s="32"/>
      <c r="R67" s="32"/>
      <c r="S67" s="32"/>
      <c r="Z67" s="32"/>
      <c r="AA67" s="32"/>
      <c r="AB67" s="32"/>
    </row>
    <row r="68" spans="1:28" x14ac:dyDescent="0.3">
      <c r="I68" s="32"/>
      <c r="J68" s="32"/>
      <c r="K68" s="32"/>
      <c r="L68" s="32"/>
      <c r="M68" s="32"/>
      <c r="N68" s="32"/>
      <c r="O68" s="32"/>
      <c r="R68" s="32"/>
      <c r="S68" s="32"/>
      <c r="Z68" s="32"/>
      <c r="AA68" s="32"/>
      <c r="AB68" s="32"/>
    </row>
    <row r="69" spans="1:28" x14ac:dyDescent="0.3">
      <c r="C69" s="25" t="s">
        <v>10</v>
      </c>
      <c r="D69" s="26"/>
      <c r="E69" s="21" t="s">
        <v>48</v>
      </c>
      <c r="F69" s="26"/>
      <c r="G69" s="27">
        <f>SUM(G33:M33)</f>
        <v>1031427</v>
      </c>
      <c r="H69" s="26"/>
      <c r="I69" s="46"/>
      <c r="J69" s="32"/>
      <c r="K69" s="32"/>
      <c r="L69" s="32"/>
      <c r="M69" s="32"/>
      <c r="N69" s="32"/>
      <c r="O69" s="32"/>
      <c r="R69" s="32"/>
      <c r="S69" s="32"/>
      <c r="Z69" s="32"/>
      <c r="AA69" s="32"/>
      <c r="AB69" s="32"/>
    </row>
    <row r="70" spans="1:28" ht="28.8" x14ac:dyDescent="0.3">
      <c r="C70" s="54" t="s">
        <v>53</v>
      </c>
      <c r="D70" s="26"/>
      <c r="E70" s="28" t="s">
        <v>37</v>
      </c>
      <c r="F70" s="26"/>
      <c r="G70" s="28" t="s">
        <v>38</v>
      </c>
      <c r="H70" s="26"/>
      <c r="I70" s="46"/>
      <c r="J70" s="32"/>
      <c r="K70" s="32"/>
      <c r="L70" s="32"/>
      <c r="M70" s="32"/>
      <c r="N70" s="32"/>
      <c r="O70" s="32"/>
      <c r="R70" s="32"/>
      <c r="S70" s="32"/>
      <c r="Z70" s="32"/>
      <c r="AA70" s="32"/>
      <c r="AB70" s="32"/>
    </row>
    <row r="71" spans="1:28" x14ac:dyDescent="0.3">
      <c r="C71" s="26"/>
      <c r="D71" s="26"/>
      <c r="E71" s="26"/>
      <c r="F71" s="26"/>
      <c r="G71" s="26"/>
      <c r="H71" s="26"/>
      <c r="I71" s="46"/>
      <c r="J71" s="32"/>
      <c r="K71" s="32"/>
      <c r="L71" s="32"/>
      <c r="M71" s="32"/>
      <c r="N71" s="32"/>
      <c r="O71" s="32"/>
      <c r="R71" s="32"/>
      <c r="S71" s="32"/>
      <c r="Z71" s="32"/>
      <c r="AA71" s="32"/>
      <c r="AB71" s="32"/>
    </row>
    <row r="72" spans="1:28" x14ac:dyDescent="0.3">
      <c r="C72" s="25" t="s">
        <v>9</v>
      </c>
      <c r="D72" s="26"/>
      <c r="E72" s="21" t="s">
        <v>48</v>
      </c>
      <c r="F72" s="26"/>
      <c r="G72" s="27">
        <f>SUM(G36:M36)</f>
        <v>1121546</v>
      </c>
      <c r="H72" s="26"/>
      <c r="I72" s="46"/>
      <c r="J72" s="32"/>
      <c r="K72" s="32"/>
      <c r="L72" s="32"/>
      <c r="M72" s="32"/>
      <c r="N72" s="32"/>
      <c r="O72" s="32"/>
      <c r="R72" s="32"/>
      <c r="S72" s="32"/>
      <c r="Z72" s="32"/>
      <c r="AA72" s="32"/>
      <c r="AB72" s="32"/>
    </row>
    <row r="73" spans="1:28" ht="28.8" x14ac:dyDescent="0.3">
      <c r="C73" s="54" t="s">
        <v>53</v>
      </c>
      <c r="D73" s="26"/>
      <c r="E73" s="28" t="s">
        <v>37</v>
      </c>
      <c r="F73" s="26"/>
      <c r="G73" s="28" t="s">
        <v>38</v>
      </c>
      <c r="H73" s="26"/>
      <c r="I73" s="46"/>
      <c r="J73" s="32"/>
      <c r="K73" s="32"/>
      <c r="L73" s="32"/>
      <c r="M73" s="32"/>
      <c r="N73" s="32"/>
      <c r="O73" s="32"/>
      <c r="R73" s="32"/>
      <c r="S73" s="32"/>
      <c r="Z73" s="32"/>
      <c r="AA73" s="32"/>
      <c r="AB73" s="32"/>
    </row>
    <row r="74" spans="1:28" x14ac:dyDescent="0.3">
      <c r="C74" s="26"/>
      <c r="D74" s="26"/>
      <c r="E74" s="26"/>
      <c r="F74" s="26"/>
      <c r="G74" s="26"/>
      <c r="H74" s="26"/>
      <c r="I74" s="46"/>
      <c r="J74" s="32"/>
      <c r="K74" s="32"/>
      <c r="L74" s="32"/>
      <c r="M74" s="32"/>
      <c r="N74" s="32"/>
      <c r="O74" s="32"/>
      <c r="R74" s="32"/>
      <c r="S74" s="32"/>
      <c r="Z74" s="32"/>
      <c r="AA74" s="32"/>
      <c r="AB74" s="32"/>
    </row>
    <row r="75" spans="1:28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2"/>
      <c r="K75" s="32"/>
      <c r="L75" s="32"/>
      <c r="M75" s="32"/>
      <c r="N75" s="32"/>
      <c r="O75" s="32"/>
      <c r="R75" s="32"/>
      <c r="S75" s="32"/>
      <c r="Z75" s="32"/>
      <c r="AA75" s="32"/>
      <c r="AB75" s="32"/>
    </row>
    <row r="76" spans="1:28" ht="18" x14ac:dyDescent="0.35">
      <c r="A76" s="35"/>
      <c r="B76" s="48" t="s">
        <v>39</v>
      </c>
      <c r="C76" s="35"/>
      <c r="D76" s="35"/>
      <c r="E76" s="35"/>
      <c r="F76" s="35"/>
      <c r="G76" s="35"/>
      <c r="H76" s="35"/>
      <c r="I76" s="35"/>
      <c r="J76" s="32"/>
      <c r="K76" s="32"/>
      <c r="L76" s="32"/>
      <c r="M76" s="32"/>
      <c r="N76" s="32"/>
      <c r="O76" s="32"/>
      <c r="R76" s="32"/>
      <c r="S76" s="32"/>
      <c r="Z76" s="32"/>
      <c r="AA76" s="32"/>
      <c r="AB76" s="32"/>
    </row>
    <row r="77" spans="1:28" x14ac:dyDescent="0.3">
      <c r="A77" s="35"/>
      <c r="B77" s="35"/>
      <c r="C77" s="35"/>
      <c r="D77" s="35"/>
      <c r="E77" s="35"/>
      <c r="F77" s="35"/>
      <c r="G77" s="35"/>
      <c r="H77" s="35"/>
      <c r="I77" s="35"/>
      <c r="J77" s="32"/>
      <c r="K77" s="32"/>
      <c r="L77" s="32"/>
      <c r="M77" s="32"/>
      <c r="N77" s="32"/>
      <c r="O77" s="32"/>
      <c r="R77" s="32"/>
      <c r="S77" s="32"/>
      <c r="Z77" s="32"/>
      <c r="AA77" s="32"/>
      <c r="AB77" s="32"/>
    </row>
    <row r="78" spans="1:28" x14ac:dyDescent="0.3">
      <c r="A78" s="35"/>
      <c r="B78" s="35"/>
      <c r="C78" s="35" t="s">
        <v>40</v>
      </c>
      <c r="D78" s="35"/>
      <c r="E78" s="35"/>
      <c r="F78" s="35"/>
      <c r="G78" s="35"/>
      <c r="H78" s="35"/>
      <c r="I78" s="35" t="s">
        <v>50</v>
      </c>
      <c r="J78" s="32"/>
      <c r="K78" s="32"/>
      <c r="L78" s="32"/>
      <c r="M78" s="32"/>
      <c r="N78" s="32"/>
      <c r="O78" s="32"/>
      <c r="R78" s="32"/>
      <c r="S78" s="32"/>
      <c r="Z78" s="32"/>
      <c r="AA78" s="32"/>
      <c r="AB78" s="32"/>
    </row>
    <row r="79" spans="1:28" x14ac:dyDescent="0.3">
      <c r="A79" s="35"/>
      <c r="B79" s="35"/>
      <c r="C79" s="35"/>
      <c r="D79" s="35"/>
      <c r="E79" s="35"/>
      <c r="F79" s="35"/>
      <c r="G79" s="35"/>
      <c r="H79" s="35"/>
      <c r="I79" s="35"/>
      <c r="J79" s="32"/>
      <c r="K79" s="32"/>
      <c r="L79" s="32"/>
      <c r="M79" s="32"/>
      <c r="N79" s="32"/>
      <c r="O79" s="32"/>
      <c r="R79" s="32"/>
      <c r="S79" s="32"/>
      <c r="Z79" s="32"/>
      <c r="AA79" s="32"/>
      <c r="AB79" s="32"/>
    </row>
    <row r="80" spans="1:28" x14ac:dyDescent="0.3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Z80" s="32"/>
      <c r="AA80" s="32"/>
      <c r="AB80" s="32"/>
    </row>
    <row r="81" spans="1:28" x14ac:dyDescent="0.3">
      <c r="C81" s="25" t="s">
        <v>12</v>
      </c>
      <c r="D81" s="26"/>
      <c r="E81" s="27">
        <v>2061260</v>
      </c>
      <c r="F81" s="26"/>
      <c r="G81" s="25" t="s">
        <v>11</v>
      </c>
      <c r="H81" s="26"/>
      <c r="I81" s="27">
        <v>1817720</v>
      </c>
      <c r="J81" s="26"/>
      <c r="K81" s="25" t="s">
        <v>2</v>
      </c>
      <c r="L81" s="26"/>
      <c r="M81" s="27">
        <v>1544032</v>
      </c>
      <c r="N81" s="26"/>
      <c r="O81" s="25" t="s">
        <v>10</v>
      </c>
      <c r="P81" s="26"/>
      <c r="Q81" s="27">
        <v>1808415</v>
      </c>
      <c r="R81" s="26"/>
      <c r="S81" s="25" t="s">
        <v>9</v>
      </c>
      <c r="T81" s="26"/>
      <c r="U81" s="27">
        <v>1415674</v>
      </c>
      <c r="Z81" s="32"/>
      <c r="AA81" s="32"/>
      <c r="AB81" s="32"/>
    </row>
    <row r="82" spans="1:28" x14ac:dyDescent="0.3">
      <c r="C82" s="26" t="s">
        <v>27</v>
      </c>
      <c r="D82" s="26"/>
      <c r="E82" s="28" t="s">
        <v>41</v>
      </c>
      <c r="F82" s="26"/>
      <c r="G82" s="26" t="s">
        <v>33</v>
      </c>
      <c r="H82" s="26"/>
      <c r="I82" s="28" t="s">
        <v>41</v>
      </c>
      <c r="J82" s="26"/>
      <c r="K82" s="26" t="s">
        <v>0</v>
      </c>
      <c r="L82" s="26"/>
      <c r="M82" s="28" t="s">
        <v>41</v>
      </c>
      <c r="N82" s="26"/>
      <c r="O82" s="26" t="s">
        <v>0</v>
      </c>
      <c r="P82" s="26"/>
      <c r="Q82" s="28" t="s">
        <v>41</v>
      </c>
      <c r="R82" s="26"/>
      <c r="S82" s="26" t="s">
        <v>0</v>
      </c>
      <c r="T82" s="26"/>
      <c r="U82" s="28" t="s">
        <v>41</v>
      </c>
      <c r="Z82" s="32"/>
      <c r="AA82" s="32"/>
      <c r="AB82" s="32"/>
    </row>
    <row r="83" spans="1:28" x14ac:dyDescent="0.3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Z83" s="32"/>
      <c r="AA83" s="32"/>
      <c r="AB83" s="32"/>
    </row>
    <row r="84" spans="1:28" x14ac:dyDescent="0.3"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Z84" s="32"/>
      <c r="AA84" s="32"/>
      <c r="AB84" s="32"/>
    </row>
    <row r="85" spans="1:28" x14ac:dyDescent="0.3">
      <c r="C85" s="25" t="str">
        <f>C81</f>
        <v>July</v>
      </c>
      <c r="D85" s="26"/>
      <c r="E85" s="27">
        <v>1613415</v>
      </c>
      <c r="F85" s="26"/>
      <c r="G85" s="25" t="str">
        <f>G81</f>
        <v>June</v>
      </c>
      <c r="H85" s="26"/>
      <c r="I85" s="27">
        <v>1622684</v>
      </c>
      <c r="J85" s="26"/>
      <c r="K85" s="25" t="s">
        <v>2</v>
      </c>
      <c r="L85" s="26"/>
      <c r="M85" s="27">
        <v>1931489</v>
      </c>
      <c r="N85" s="26"/>
      <c r="O85" s="25" t="s">
        <v>10</v>
      </c>
      <c r="P85" s="26"/>
      <c r="Q85" s="27">
        <v>1473400</v>
      </c>
      <c r="R85" s="26"/>
      <c r="S85" s="25" t="s">
        <v>9</v>
      </c>
      <c r="T85" s="26"/>
      <c r="U85" s="27">
        <v>1681930</v>
      </c>
      <c r="Z85" s="32"/>
      <c r="AA85" s="32"/>
      <c r="AB85" s="32"/>
    </row>
    <row r="86" spans="1:28" ht="28.8" x14ac:dyDescent="0.3">
      <c r="C86" s="28" t="s">
        <v>42</v>
      </c>
      <c r="D86" s="26"/>
      <c r="E86" s="28" t="s">
        <v>41</v>
      </c>
      <c r="F86" s="26"/>
      <c r="G86" s="28" t="s">
        <v>43</v>
      </c>
      <c r="H86" s="26"/>
      <c r="I86" s="28" t="s">
        <v>41</v>
      </c>
      <c r="J86" s="26"/>
      <c r="K86" s="55" t="s">
        <v>54</v>
      </c>
      <c r="L86" s="26"/>
      <c r="M86" s="28" t="s">
        <v>41</v>
      </c>
      <c r="N86" s="26"/>
      <c r="O86" s="55" t="s">
        <v>54</v>
      </c>
      <c r="P86" s="26"/>
      <c r="Q86" s="28" t="s">
        <v>41</v>
      </c>
      <c r="R86" s="26"/>
      <c r="S86" s="55" t="s">
        <v>54</v>
      </c>
      <c r="T86" s="26"/>
      <c r="U86" s="28" t="s">
        <v>41</v>
      </c>
      <c r="Z86" s="32"/>
      <c r="AA86" s="32"/>
      <c r="AB86" s="32"/>
    </row>
    <row r="87" spans="1:28" x14ac:dyDescent="0.3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Z87" s="32"/>
      <c r="AA87" s="32"/>
      <c r="AB87" s="32"/>
    </row>
    <row r="88" spans="1:28" x14ac:dyDescent="0.3">
      <c r="A88" s="32"/>
      <c r="B88" s="32"/>
      <c r="C88" s="46"/>
      <c r="D88" s="46"/>
      <c r="E88" s="46"/>
      <c r="F88" s="46"/>
      <c r="G88" s="46"/>
      <c r="H88" s="46"/>
      <c r="I88" s="46"/>
      <c r="J88" s="46"/>
      <c r="K88" s="32"/>
      <c r="L88" s="46"/>
      <c r="M88" s="32"/>
      <c r="N88" s="32"/>
      <c r="O88" s="32"/>
      <c r="R88" s="32"/>
      <c r="S88" s="32"/>
      <c r="Z88" s="32"/>
      <c r="AA88" s="32"/>
      <c r="AB88" s="32"/>
    </row>
    <row r="89" spans="1:28" x14ac:dyDescent="0.3">
      <c r="A89" s="32"/>
      <c r="B89" s="32"/>
      <c r="C89" s="46"/>
      <c r="D89" s="46"/>
      <c r="E89" s="46"/>
      <c r="F89" s="46"/>
      <c r="G89" s="46"/>
      <c r="H89" s="46"/>
      <c r="I89" s="46"/>
      <c r="J89" s="46"/>
      <c r="K89" s="32"/>
      <c r="L89" s="46"/>
      <c r="M89" s="32"/>
      <c r="N89" s="32"/>
      <c r="O89" s="32"/>
      <c r="R89" s="32"/>
      <c r="S89" s="32"/>
      <c r="Z89" s="32"/>
      <c r="AA89" s="32"/>
      <c r="AB89" s="32"/>
    </row>
    <row r="90" spans="1:28" x14ac:dyDescent="0.3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R90" s="32"/>
      <c r="S90" s="32"/>
      <c r="Z90" s="32"/>
      <c r="AA90" s="32"/>
      <c r="AB90" s="32"/>
    </row>
    <row r="91" spans="1:28" x14ac:dyDescent="0.3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R91" s="32"/>
      <c r="S91" s="32"/>
      <c r="Z91" s="32"/>
      <c r="AA91" s="32"/>
      <c r="AB91" s="32"/>
    </row>
    <row r="92" spans="1:28" x14ac:dyDescent="0.3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R92" s="32"/>
      <c r="S92" s="32"/>
      <c r="Z92" s="32"/>
      <c r="AA92" s="32"/>
      <c r="AB92" s="32"/>
    </row>
    <row r="93" spans="1:28" x14ac:dyDescent="0.3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R93" s="32"/>
      <c r="S93" s="32"/>
      <c r="Z93" s="32"/>
      <c r="AA93" s="32"/>
      <c r="AB93" s="32"/>
    </row>
    <row r="94" spans="1:28" x14ac:dyDescent="0.3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R94" s="32"/>
      <c r="S94" s="32"/>
      <c r="Z94" s="32"/>
      <c r="AA94" s="32"/>
      <c r="AB94" s="32"/>
    </row>
    <row r="95" spans="1:28" x14ac:dyDescent="0.3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R95" s="32"/>
      <c r="S95" s="32"/>
      <c r="Z95" s="32"/>
      <c r="AA95" s="32"/>
      <c r="AB95" s="32"/>
    </row>
    <row r="96" spans="1:28" x14ac:dyDescent="0.3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R96" s="32"/>
      <c r="S96" s="32"/>
      <c r="Z96" s="32"/>
      <c r="AA96" s="32"/>
      <c r="AB96" s="32"/>
    </row>
    <row r="97" spans="1:28" x14ac:dyDescent="0.3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R97" s="32"/>
      <c r="S97" s="32"/>
      <c r="Z97" s="32"/>
      <c r="AA97" s="32"/>
      <c r="AB97" s="32"/>
    </row>
    <row r="98" spans="1:28" x14ac:dyDescent="0.3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R98" s="32"/>
      <c r="S98" s="32"/>
    </row>
    <row r="99" spans="1:28" x14ac:dyDescent="0.3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R99" s="32"/>
      <c r="S99" s="32"/>
    </row>
    <row r="100" spans="1:28" x14ac:dyDescent="0.3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R100" s="32"/>
      <c r="S100" s="32"/>
    </row>
    <row r="101" spans="1:28" x14ac:dyDescent="0.3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R101" s="32"/>
      <c r="S101" s="32"/>
    </row>
    <row r="102" spans="1:28" x14ac:dyDescent="0.3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R102" s="32"/>
      <c r="S102" s="32"/>
    </row>
    <row r="103" spans="1:28" x14ac:dyDescent="0.3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R103" s="32"/>
      <c r="S103" s="32"/>
    </row>
    <row r="104" spans="1:28" x14ac:dyDescent="0.3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R104" s="32"/>
      <c r="S104" s="32"/>
    </row>
    <row r="105" spans="1:28" x14ac:dyDescent="0.3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R105" s="32"/>
      <c r="S105" s="32"/>
    </row>
    <row r="106" spans="1:28" x14ac:dyDescent="0.3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R106" s="32"/>
      <c r="S106" s="32"/>
    </row>
    <row r="107" spans="1:28" x14ac:dyDescent="0.3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R107" s="32"/>
      <c r="S107" s="32"/>
    </row>
    <row r="108" spans="1:28" x14ac:dyDescent="0.3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R108" s="32"/>
      <c r="S108" s="32"/>
    </row>
    <row r="109" spans="1:28" x14ac:dyDescent="0.3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R109" s="32"/>
      <c r="S109" s="32"/>
    </row>
    <row r="110" spans="1:28" x14ac:dyDescent="0.3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R110" s="32"/>
      <c r="S110" s="32"/>
    </row>
    <row r="111" spans="1:28" x14ac:dyDescent="0.3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R111" s="32"/>
      <c r="S111" s="32"/>
    </row>
  </sheetData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6DEE7009C0443B6CA382E048008F7" ma:contentTypeVersion="5" ma:contentTypeDescription="Create a new document." ma:contentTypeScope="" ma:versionID="18eb5356aca3ea7cfa411bf14bbd32fc">
  <xsd:schema xmlns:xsd="http://www.w3.org/2001/XMLSchema" xmlns:xs="http://www.w3.org/2001/XMLSchema" xmlns:p="http://schemas.microsoft.com/office/2006/metadata/properties" xmlns:ns3="9028927b-6e15-4cce-a235-3a11c751a91d" xmlns:ns4="686805d3-889d-4291-aa04-b97a4ca28695" targetNamespace="http://schemas.microsoft.com/office/2006/metadata/properties" ma:root="true" ma:fieldsID="55cb328e1a05597d9e159dd81eb8de56" ns3:_="" ns4:_="">
    <xsd:import namespace="9028927b-6e15-4cce-a235-3a11c751a91d"/>
    <xsd:import namespace="686805d3-889d-4291-aa04-b97a4ca286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927b-6e15-4cce-a235-3a11c751a9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805d3-889d-4291-aa04-b97a4ca28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6B7C9C-4F04-4575-AC78-5AD7A77F45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4EF814-E0FB-42D0-BF54-C480FFE7D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8927b-6e15-4cce-a235-3a11c751a91d"/>
    <ds:schemaRef ds:uri="686805d3-889d-4291-aa04-b97a4ca28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8013BA-7A6D-42A4-8889-B74B19CAA1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Joseph Keough</cp:lastModifiedBy>
  <cp:lastPrinted>2020-04-20T20:39:45Z</cp:lastPrinted>
  <dcterms:created xsi:type="dcterms:W3CDTF">2020-04-08T14:34:01Z</dcterms:created>
  <dcterms:modified xsi:type="dcterms:W3CDTF">2020-08-13T18:20:44Z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0x0101005046DEE7009C0443B6CA382E048008F7</vt:lpwstr>
  </property>
</Properties>
</file>